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lbat\Dropbox\CBN\Clases virtuales\Gerencia financiera\"/>
    </mc:Choice>
  </mc:AlternateContent>
  <bookViews>
    <workbookView xWindow="0" yWindow="0" windowWidth="23040" windowHeight="7872" tabRatio="800" activeTab="1"/>
  </bookViews>
  <sheets>
    <sheet name="Estados" sheetId="16" r:id="rId1"/>
    <sheet name="Datos" sheetId="20" r:id="rId2"/>
  </sheets>
  <definedNames>
    <definedName name="_xlcn.LinkedTable_Estados1" hidden="1">Estados[]</definedName>
    <definedName name="_xlcn.LinkedTable_Tabla21" hidden="1">Tabla2</definedName>
    <definedName name="_xlnm.Print_Area" localSheetId="0">Estados!$A$1:$D$31</definedName>
  </definedNames>
  <calcPr calcId="162913"/>
  <extLst>
    <ext xmlns:x15="http://schemas.microsoft.com/office/spreadsheetml/2010/11/main" uri="{FCE2AD5D-F65C-4FA6-A056-5C36A1767C68}">
      <x15:dataModel>
        <x15:modelTables>
          <x15:modelTable id="Estados" name="Estados" connection="LinkedTable_Estados"/>
          <x15:modelTable id="Tabla2" name="Tabla2" connection="LinkedTable_Tabla2"/>
        </x15:modelTables>
      </x15:dataModel>
    </ext>
  </extLst>
</workbook>
</file>

<file path=xl/calcChain.xml><?xml version="1.0" encoding="utf-8"?>
<calcChain xmlns="http://schemas.openxmlformats.org/spreadsheetml/2006/main">
  <c r="BD6" i="20" l="1"/>
  <c r="BC6" i="20"/>
  <c r="AZ6" i="20"/>
  <c r="BA6" i="20" s="1"/>
  <c r="AV6" i="20"/>
  <c r="AW6" i="20" s="1"/>
  <c r="AH6" i="20"/>
  <c r="AJ6" i="20" s="1"/>
  <c r="X6" i="20"/>
  <c r="T6" i="20"/>
  <c r="Y6" i="20" s="1"/>
  <c r="N6" i="20"/>
  <c r="G6" i="20"/>
  <c r="O6" i="20" s="1"/>
  <c r="BE5" i="20"/>
  <c r="BD5" i="20"/>
  <c r="BC5" i="20"/>
  <c r="AW5" i="20"/>
  <c r="AV5" i="20"/>
  <c r="AS5" i="20"/>
  <c r="AJ5" i="20"/>
  <c r="AM5" i="20" s="1"/>
  <c r="AH5" i="20"/>
  <c r="AZ5" i="20" s="1"/>
  <c r="BA5" i="20" s="1"/>
  <c r="Y5" i="20"/>
  <c r="X5" i="20"/>
  <c r="T5" i="20"/>
  <c r="N5" i="20"/>
  <c r="G5" i="20"/>
  <c r="AR5" i="20" s="1"/>
  <c r="BD4" i="20"/>
  <c r="BC4" i="20"/>
  <c r="AV4" i="20"/>
  <c r="AW4" i="20" s="1"/>
  <c r="AH4" i="20"/>
  <c r="AZ4" i="20" s="1"/>
  <c r="BA4" i="20" s="1"/>
  <c r="X4" i="20"/>
  <c r="Y4" i="20" s="1"/>
  <c r="T4" i="20"/>
  <c r="O4" i="20"/>
  <c r="N4" i="20"/>
  <c r="G4" i="20"/>
  <c r="AS4" i="20" s="1"/>
  <c r="E4" i="20"/>
  <c r="BD3" i="20"/>
  <c r="BC3" i="20"/>
  <c r="AZ3" i="20"/>
  <c r="BA3" i="20" s="1"/>
  <c r="AV3" i="20"/>
  <c r="AW3" i="20" s="1"/>
  <c r="AH3" i="20"/>
  <c r="AJ3" i="20" s="1"/>
  <c r="X3" i="20"/>
  <c r="T3" i="20"/>
  <c r="Y3" i="20" s="1"/>
  <c r="N3" i="20"/>
  <c r="G3" i="20"/>
  <c r="O3" i="20" s="1"/>
  <c r="BD2" i="20"/>
  <c r="BC2" i="20"/>
  <c r="AW2" i="20"/>
  <c r="AV2" i="20"/>
  <c r="AJ2" i="20"/>
  <c r="AM2" i="20" s="1"/>
  <c r="AH2" i="20"/>
  <c r="AZ2" i="20" s="1"/>
  <c r="BA2" i="20" s="1"/>
  <c r="Y2" i="20"/>
  <c r="X2" i="20"/>
  <c r="T2" i="20"/>
  <c r="AS2" i="20" s="1"/>
  <c r="N2" i="20"/>
  <c r="G2" i="20"/>
  <c r="AR2" i="20" s="1"/>
  <c r="BE3" i="20" l="1"/>
  <c r="AM3" i="20"/>
  <c r="BE6" i="20"/>
  <c r="AM6" i="20"/>
  <c r="BF5" i="20"/>
  <c r="AO5" i="20"/>
  <c r="BB3" i="20"/>
  <c r="BB4" i="20"/>
  <c r="BB6" i="20"/>
  <c r="BF2" i="20"/>
  <c r="AO2" i="20"/>
  <c r="BE2" i="20"/>
  <c r="AR3" i="20"/>
  <c r="AT4" i="20"/>
  <c r="AU4" i="20" s="1"/>
  <c r="AX4" i="20"/>
  <c r="AY4" i="20" s="1"/>
  <c r="AR6" i="20"/>
  <c r="O2" i="20"/>
  <c r="AT2" i="20"/>
  <c r="AU2" i="20" s="1"/>
  <c r="AX2" i="20"/>
  <c r="AY2" i="20" s="1"/>
  <c r="BB2" i="20"/>
  <c r="AS3" i="20"/>
  <c r="AJ4" i="20"/>
  <c r="O5" i="20"/>
  <c r="AT5" i="20"/>
  <c r="AU5" i="20" s="1"/>
  <c r="AS6" i="20"/>
  <c r="AT3" i="20"/>
  <c r="AU3" i="20" s="1"/>
  <c r="AX3" i="20"/>
  <c r="AY3" i="20" s="1"/>
  <c r="AR4" i="20"/>
  <c r="AT6" i="20"/>
  <c r="AU6" i="20" s="1"/>
  <c r="AX6" i="20"/>
  <c r="AY6" i="20" s="1"/>
  <c r="C60" i="16"/>
  <c r="D60" i="16"/>
  <c r="E60" i="16"/>
  <c r="F60" i="16"/>
  <c r="D62" i="16"/>
  <c r="E62" i="16"/>
  <c r="F62" i="16"/>
  <c r="C62" i="16"/>
  <c r="D61" i="16"/>
  <c r="E61" i="16"/>
  <c r="F61" i="16"/>
  <c r="C61" i="16"/>
  <c r="B62" i="16"/>
  <c r="B61" i="16"/>
  <c r="B60" i="16" s="1"/>
  <c r="C59" i="16"/>
  <c r="D59" i="16"/>
  <c r="E59" i="16"/>
  <c r="F59" i="16"/>
  <c r="B59" i="16"/>
  <c r="C58" i="16"/>
  <c r="D58" i="16"/>
  <c r="E58" i="16"/>
  <c r="F58" i="16"/>
  <c r="B58" i="16"/>
  <c r="C57" i="16"/>
  <c r="D57" i="16"/>
  <c r="E57" i="16"/>
  <c r="F57" i="16"/>
  <c r="B57" i="16"/>
  <c r="C56" i="16"/>
  <c r="D56" i="16"/>
  <c r="E56" i="16"/>
  <c r="F56" i="16"/>
  <c r="B56" i="16"/>
  <c r="C55" i="16"/>
  <c r="D55" i="16"/>
  <c r="E55" i="16"/>
  <c r="F55" i="16"/>
  <c r="B55" i="16"/>
  <c r="C54" i="16"/>
  <c r="D54" i="16"/>
  <c r="E54" i="16"/>
  <c r="F54" i="16"/>
  <c r="B54" i="16"/>
  <c r="C53" i="16"/>
  <c r="D53" i="16"/>
  <c r="E53" i="16"/>
  <c r="F53" i="16"/>
  <c r="B53" i="16"/>
  <c r="C52" i="16"/>
  <c r="D52" i="16"/>
  <c r="E52" i="16"/>
  <c r="F52" i="16"/>
  <c r="B52" i="16"/>
  <c r="C51" i="16"/>
  <c r="D51" i="16"/>
  <c r="E51" i="16"/>
  <c r="F51" i="16"/>
  <c r="B51" i="16"/>
  <c r="C50" i="16"/>
  <c r="D50" i="16"/>
  <c r="E50" i="16"/>
  <c r="F50" i="16"/>
  <c r="B50" i="16"/>
  <c r="C49" i="16"/>
  <c r="D49" i="16"/>
  <c r="E49" i="16"/>
  <c r="F49" i="16"/>
  <c r="B49" i="16"/>
  <c r="C48" i="16"/>
  <c r="D48" i="16"/>
  <c r="E48" i="16"/>
  <c r="F48" i="16"/>
  <c r="B48" i="16"/>
  <c r="C47" i="16"/>
  <c r="D47" i="16"/>
  <c r="E47" i="16"/>
  <c r="F47" i="16"/>
  <c r="B47" i="16"/>
  <c r="C46" i="16"/>
  <c r="D46" i="16"/>
  <c r="E46" i="16"/>
  <c r="F46" i="16"/>
  <c r="B46" i="16"/>
  <c r="C45" i="16"/>
  <c r="D45" i="16"/>
  <c r="E45" i="16"/>
  <c r="F45" i="16"/>
  <c r="B45" i="16"/>
  <c r="C44" i="16"/>
  <c r="D44" i="16"/>
  <c r="E44" i="16"/>
  <c r="F44" i="16"/>
  <c r="B44" i="16"/>
  <c r="BE4" i="20" l="1"/>
  <c r="AM4" i="20"/>
  <c r="BB5" i="20"/>
  <c r="BF6" i="20"/>
  <c r="AO6" i="20"/>
  <c r="BF3" i="20"/>
  <c r="AO3" i="20"/>
  <c r="AX5" i="20"/>
  <c r="AY5" i="20" s="1"/>
  <c r="AP2" i="20"/>
  <c r="AQ2" i="20" s="1"/>
  <c r="AP5" i="20"/>
  <c r="AQ5" i="20" s="1"/>
  <c r="F34" i="16"/>
  <c r="F36" i="16" s="1"/>
  <c r="F39" i="16" s="1"/>
  <c r="F41" i="16" s="1"/>
  <c r="E34" i="16"/>
  <c r="E36" i="16" s="1"/>
  <c r="E39" i="16" s="1"/>
  <c r="E41" i="16" s="1"/>
  <c r="D34" i="16"/>
  <c r="D36" i="16" s="1"/>
  <c r="D39" i="16" s="1"/>
  <c r="D41" i="16" s="1"/>
  <c r="C34" i="16"/>
  <c r="C36" i="16" s="1"/>
  <c r="C39" i="16" s="1"/>
  <c r="C41" i="16" s="1"/>
  <c r="B34" i="16"/>
  <c r="B36" i="16" s="1"/>
  <c r="B39" i="16" s="1"/>
  <c r="B41" i="16" s="1"/>
  <c r="F24" i="16"/>
  <c r="E24" i="16"/>
  <c r="D24" i="16"/>
  <c r="C24" i="16"/>
  <c r="B24" i="16"/>
  <c r="F20" i="16"/>
  <c r="E20" i="16"/>
  <c r="D20" i="16"/>
  <c r="C20" i="16"/>
  <c r="B20" i="16"/>
  <c r="F14" i="16"/>
  <c r="E14" i="16"/>
  <c r="D14" i="16"/>
  <c r="C14" i="16"/>
  <c r="B14" i="16"/>
  <c r="F7" i="16"/>
  <c r="E7" i="16"/>
  <c r="C7" i="16"/>
  <c r="B7" i="16"/>
  <c r="B15" i="16" s="1"/>
  <c r="D5" i="16"/>
  <c r="D7" i="16" s="1"/>
  <c r="BH2" i="20" l="1"/>
  <c r="BG2" i="20"/>
  <c r="AB2" i="20"/>
  <c r="BH5" i="20"/>
  <c r="BG5" i="20"/>
  <c r="AB5" i="20"/>
  <c r="AP6" i="20"/>
  <c r="AQ6" i="20" s="1"/>
  <c r="AP3" i="20"/>
  <c r="AQ3" i="20" s="1"/>
  <c r="AO4" i="20"/>
  <c r="BF4" i="20"/>
  <c r="E15" i="16"/>
  <c r="F15" i="16"/>
  <c r="E25" i="16"/>
  <c r="D25" i="16"/>
  <c r="D15" i="16"/>
  <c r="C25" i="16"/>
  <c r="C15" i="16"/>
  <c r="B25" i="16"/>
  <c r="F25" i="16"/>
  <c r="B42" i="16"/>
  <c r="B43" i="16" s="1"/>
  <c r="B28" i="16" s="1"/>
  <c r="F42" i="16"/>
  <c r="F43" i="16" s="1"/>
  <c r="F28" i="16" s="1"/>
  <c r="D42" i="16"/>
  <c r="D43" i="16" s="1"/>
  <c r="D28" i="16" s="1"/>
  <c r="C42" i="16"/>
  <c r="C43" i="16" s="1"/>
  <c r="C28" i="16" s="1"/>
  <c r="E42" i="16"/>
  <c r="E43" i="16" s="1"/>
  <c r="E28" i="16" s="1"/>
  <c r="BG3" i="20" l="1"/>
  <c r="AB3" i="20"/>
  <c r="BH3" i="20"/>
  <c r="BG6" i="20"/>
  <c r="AB6" i="20"/>
  <c r="BH6" i="20"/>
  <c r="AP4" i="20"/>
  <c r="AQ4" i="20" s="1"/>
  <c r="AC2" i="20"/>
  <c r="AD2" i="20" s="1"/>
  <c r="AE2" i="20" s="1"/>
  <c r="AC5" i="20"/>
  <c r="AD5" i="20" s="1"/>
  <c r="AE5" i="20" s="1"/>
  <c r="E29" i="16"/>
  <c r="E30" i="16" s="1"/>
  <c r="E31" i="16" s="1"/>
  <c r="C29" i="16"/>
  <c r="C30" i="16" s="1"/>
  <c r="C31" i="16" s="1"/>
  <c r="F29" i="16"/>
  <c r="F30" i="16" s="1"/>
  <c r="F31" i="16" s="1"/>
  <c r="D29" i="16"/>
  <c r="D30" i="16" s="1"/>
  <c r="D31" i="16" s="1"/>
  <c r="B29" i="16"/>
  <c r="B30" i="16" s="1"/>
  <c r="B31" i="16" s="1"/>
  <c r="BH4" i="20" l="1"/>
  <c r="BG4" i="20"/>
  <c r="AB4" i="20"/>
  <c r="AD3" i="20"/>
  <c r="AE3" i="20" s="1"/>
  <c r="AC3" i="20"/>
  <c r="AC6" i="20"/>
  <c r="AD6" i="20" s="1"/>
  <c r="AE6" i="20" s="1"/>
  <c r="AC4" i="20" l="1"/>
  <c r="AD4" i="20" s="1"/>
  <c r="AE4" i="20" s="1"/>
</calcChain>
</file>

<file path=xl/connections.xml><?xml version="1.0" encoding="utf-8"?>
<connections xmlns="http://schemas.openxmlformats.org/spreadsheetml/2006/main">
  <connection id="1" name="LinkedTable_Estados" type="102" refreshedVersion="6" minRefreshableVersion="5">
    <extLst>
      <ext xmlns:x15="http://schemas.microsoft.com/office/spreadsheetml/2010/11/main" uri="{DE250136-89BD-433C-8126-D09CA5730AF9}">
        <x15:connection id="Estados">
          <x15:rangePr sourceName="_xlcn.LinkedTable_Estados1"/>
        </x15:connection>
      </ext>
    </extLst>
  </connection>
  <connection id="2" name="LinkedTable_Tabla2" type="102" refreshedVersion="6" minRefreshableVersion="5">
    <extLst>
      <ext xmlns:x15="http://schemas.microsoft.com/office/spreadsheetml/2010/11/main" uri="{DE250136-89BD-433C-8126-D09CA5730AF9}">
        <x15:connection id="Tabla2">
          <x15:rangePr sourceName="_xlcn.LinkedTable_Tabla21"/>
        </x15:connection>
      </ext>
    </extLst>
  </connection>
  <connection id="3" keepAlive="1" name="ThisWorkbookDataModel" description="Modelo de datos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<sst xmlns="http://schemas.openxmlformats.org/spreadsheetml/2006/main" count="126" uniqueCount="65">
  <si>
    <t>Gastos por intereses</t>
  </si>
  <si>
    <t>Ventas Brutas</t>
  </si>
  <si>
    <t>Total ventas netas</t>
  </si>
  <si>
    <t>Costo de Ventas</t>
  </si>
  <si>
    <t>Gastos de ventas</t>
  </si>
  <si>
    <t>Gastos de administración</t>
  </si>
  <si>
    <t>Cuentas por cobrar</t>
  </si>
  <si>
    <t>Otras cuentas por cobrar</t>
  </si>
  <si>
    <t>Inventario de mercancías</t>
  </si>
  <si>
    <t>Total activo circulante</t>
  </si>
  <si>
    <t>Vehículo</t>
  </si>
  <si>
    <t>- Descuentos y devoluciones en ventas</t>
  </si>
  <si>
    <t>= Utilidad bruta en ventas</t>
  </si>
  <si>
    <t>Utilidad en operación</t>
  </si>
  <si>
    <t>Utilidad antes de impuestos</t>
  </si>
  <si>
    <t>Provisión para impuestos</t>
  </si>
  <si>
    <t>Utilidad neta</t>
  </si>
  <si>
    <t>Efectivo</t>
  </si>
  <si>
    <t>Gastos pagado por anticipado</t>
  </si>
  <si>
    <t>Terreno</t>
  </si>
  <si>
    <t>Edificio</t>
  </si>
  <si>
    <t>Maquinaria y equipos</t>
  </si>
  <si>
    <t>Mobiliario</t>
  </si>
  <si>
    <t xml:space="preserve">-Depreciación acumulada </t>
  </si>
  <si>
    <t>Total propiedades, planta y equipo, neto</t>
  </si>
  <si>
    <t>TOTAL ACTIVOS</t>
  </si>
  <si>
    <t>Cuentas por pagar, proveedores</t>
  </si>
  <si>
    <t>Impuestos por pagar</t>
  </si>
  <si>
    <t>Sueldos y salarios por pagar</t>
  </si>
  <si>
    <t>Total pasivo a corto plazo</t>
  </si>
  <si>
    <t>Préstamos bancarios</t>
  </si>
  <si>
    <t>Prestaciones sociales</t>
  </si>
  <si>
    <t>Cuentas por pagar, socios</t>
  </si>
  <si>
    <t>Total pasivo a largo plazo</t>
  </si>
  <si>
    <t>TOTAL PASIVOS</t>
  </si>
  <si>
    <t>Capital social</t>
  </si>
  <si>
    <t>Reservas de capital</t>
  </si>
  <si>
    <t>Utilidades del ejercicio</t>
  </si>
  <si>
    <t>TOTAL PATRIMONIO</t>
  </si>
  <si>
    <t>TOTAL PASIVO Y PATRIMONIO</t>
  </si>
  <si>
    <t>Relación corriente</t>
  </si>
  <si>
    <t>Prueba acída</t>
  </si>
  <si>
    <t>Rotación de Cartera (dias)</t>
  </si>
  <si>
    <t>Rotación de Inventarios (dias)</t>
  </si>
  <si>
    <t>Rotación de Activos (dias)</t>
  </si>
  <si>
    <t>Rotación de activos fijos (dias)</t>
  </si>
  <si>
    <t>Apalancamiento</t>
  </si>
  <si>
    <t>Cuentas</t>
  </si>
  <si>
    <t>Rotación de Cartera (veces)</t>
  </si>
  <si>
    <t>Rotación de Inventarios (veces)</t>
  </si>
  <si>
    <t>Rotación de Activos (veces)</t>
  </si>
  <si>
    <t>Costo Financiero (Bancario)</t>
  </si>
  <si>
    <t>Costo Financiero/gastos</t>
  </si>
  <si>
    <t>Rentabilidad Bruta</t>
  </si>
  <si>
    <t>Rentabilidad Neta</t>
  </si>
  <si>
    <t>EBITDA</t>
  </si>
  <si>
    <t>Amortizaciones</t>
  </si>
  <si>
    <t>Préstamos bancarioscp</t>
  </si>
  <si>
    <t>Rotación de activos fijos (veces)</t>
  </si>
  <si>
    <t>Rentabilidad Operativa</t>
  </si>
  <si>
    <t>Depreciacion 2018</t>
  </si>
  <si>
    <t>Depreciacion causada</t>
  </si>
  <si>
    <t>Amortizacion causada</t>
  </si>
  <si>
    <t>Amortizaciones 2018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</si>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</sst>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name val="Arial"/>
    </font>
    <font>
      <b/>
      <sz val="11"/>
      <name val="Tahoma"/>
      <family val="2"/>
    </font>
    <font>
      <b/>
      <u/>
      <sz val="11"/>
      <name val="Tahoma"/>
      <family val="2"/>
    </font>
    <font>
      <sz val="11"/>
      <name val="Tahoma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1">
    <xf numFmtId="0" fontId="0" fillId="0" borderId="0" xfId="0"/>
    <xf numFmtId="0" fontId="1" fillId="2" borderId="3" xfId="0" applyFont="1" applyFill="1" applyBorder="1" applyAlignment="1">
      <alignment horizontal="center"/>
    </xf>
    <xf numFmtId="0" fontId="2" fillId="0" borderId="4" xfId="0" applyFont="1" applyBorder="1"/>
    <xf numFmtId="0" fontId="3" fillId="2" borderId="0" xfId="0" applyFont="1" applyFill="1"/>
    <xf numFmtId="0" fontId="3" fillId="0" borderId="0" xfId="0" applyFont="1"/>
    <xf numFmtId="0" fontId="3" fillId="0" borderId="4" xfId="0" applyFont="1" applyBorder="1"/>
    <xf numFmtId="0" fontId="3" fillId="0" borderId="4" xfId="0" quotePrefix="1" applyFont="1" applyBorder="1"/>
    <xf numFmtId="0" fontId="3" fillId="0" borderId="0" xfId="0" applyFont="1" applyBorder="1"/>
    <xf numFmtId="0" fontId="1" fillId="0" borderId="4" xfId="0" applyFont="1" applyBorder="1"/>
    <xf numFmtId="0" fontId="3" fillId="2" borderId="0" xfId="0" applyFont="1" applyFill="1" applyBorder="1"/>
    <xf numFmtId="0" fontId="1" fillId="0" borderId="1" xfId="0" applyFont="1" applyBorder="1"/>
    <xf numFmtId="0" fontId="1" fillId="2" borderId="6" xfId="0" applyFont="1" applyFill="1" applyBorder="1" applyAlignment="1">
      <alignment horizontal="center"/>
    </xf>
    <xf numFmtId="3" fontId="3" fillId="2" borderId="0" xfId="0" applyNumberFormat="1" applyFont="1" applyFill="1"/>
    <xf numFmtId="3" fontId="3" fillId="2" borderId="7" xfId="0" applyNumberFormat="1" applyFont="1" applyFill="1" applyBorder="1"/>
    <xf numFmtId="3" fontId="3" fillId="0" borderId="0" xfId="0" applyNumberFormat="1" applyFont="1" applyBorder="1"/>
    <xf numFmtId="3" fontId="3" fillId="0" borderId="5" xfId="0" applyNumberFormat="1" applyFont="1" applyBorder="1"/>
    <xf numFmtId="3" fontId="3" fillId="0" borderId="7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1" fillId="0" borderId="0" xfId="0" applyFont="1" applyBorder="1"/>
    <xf numFmtId="3" fontId="3" fillId="0" borderId="1" xfId="0" applyNumberFormat="1" applyFont="1" applyBorder="1"/>
    <xf numFmtId="3" fontId="3" fillId="0" borderId="14" xfId="0" applyNumberFormat="1" applyFont="1" applyBorder="1"/>
    <xf numFmtId="3" fontId="3" fillId="0" borderId="15" xfId="0" applyNumberFormat="1" applyFont="1" applyBorder="1"/>
    <xf numFmtId="0" fontId="3" fillId="2" borderId="8" xfId="0" applyFont="1" applyFill="1" applyBorder="1"/>
    <xf numFmtId="0" fontId="3" fillId="2" borderId="12" xfId="0" applyFont="1" applyFill="1" applyBorder="1"/>
    <xf numFmtId="3" fontId="3" fillId="2" borderId="1" xfId="0" applyNumberFormat="1" applyFont="1" applyFill="1" applyBorder="1"/>
    <xf numFmtId="3" fontId="3" fillId="0" borderId="16" xfId="0" applyNumberFormat="1" applyFont="1" applyBorder="1"/>
    <xf numFmtId="3" fontId="3" fillId="0" borderId="8" xfId="0" applyNumberFormat="1" applyFont="1" applyBorder="1"/>
    <xf numFmtId="0" fontId="3" fillId="2" borderId="7" xfId="0" applyFont="1" applyFill="1" applyBorder="1"/>
    <xf numFmtId="0" fontId="3" fillId="2" borderId="9" xfId="0" applyFont="1" applyFill="1" applyBorder="1"/>
    <xf numFmtId="3" fontId="3" fillId="0" borderId="6" xfId="0" applyNumberFormat="1" applyFont="1" applyBorder="1"/>
    <xf numFmtId="0" fontId="3" fillId="2" borderId="2" xfId="0" applyFont="1" applyFill="1" applyBorder="1"/>
    <xf numFmtId="0" fontId="3" fillId="2" borderId="3" xfId="0" applyFont="1" applyFill="1" applyBorder="1"/>
    <xf numFmtId="2" fontId="3" fillId="2" borderId="0" xfId="0" applyNumberFormat="1" applyFont="1" applyFill="1"/>
    <xf numFmtId="164" fontId="3" fillId="2" borderId="0" xfId="0" applyNumberFormat="1" applyFont="1" applyFill="1"/>
    <xf numFmtId="0" fontId="1" fillId="2" borderId="13" xfId="0" applyFont="1" applyFill="1" applyBorder="1" applyAlignment="1">
      <alignment horizontal="center"/>
    </xf>
    <xf numFmtId="10" fontId="3" fillId="2" borderId="0" xfId="1" applyNumberFormat="1" applyFont="1" applyFill="1"/>
  </cellXfs>
  <cellStyles count="2">
    <cellStyle name="Normal" xfId="0" builtinId="0"/>
    <cellStyle name="Porcentaje" xfId="1" builtinId="5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4" formatCode="0.00%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4" formatCode="0.00%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4" formatCode="0.00%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4" formatCode="0.00%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4" formatCode="0.00%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4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2" formatCode="0.0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2" formatCode="0.0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2" formatCode="0.0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/>
        <top style="thin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26" Type="http://schemas.openxmlformats.org/officeDocument/2006/relationships/customXml" Target="../customXml/item18.xml"/><Relationship Id="rId3" Type="http://schemas.openxmlformats.org/officeDocument/2006/relationships/theme" Target="theme/theme1.xml"/><Relationship Id="rId21" Type="http://schemas.openxmlformats.org/officeDocument/2006/relationships/customXml" Target="../customXml/item13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styles" Target="style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Relationship Id="rId27" Type="http://schemas.openxmlformats.org/officeDocument/2006/relationships/customXml" Target="../customXml/item19.xml"/></Relationships>
</file>

<file path=xl/tables/table1.xml><?xml version="1.0" encoding="utf-8"?>
<table xmlns="http://schemas.openxmlformats.org/spreadsheetml/2006/main" id="1" name="Estados" displayName="Estados" ref="A1:BJ6" totalsRowShown="0" headerRowDxfId="0">
  <autoFilter ref="A1:BJ6"/>
  <tableColumns count="62">
    <tableColumn id="1" name="Año"/>
    <tableColumn id="2" name="Efectivo"/>
    <tableColumn id="3" name="Cuentas por cobrar"/>
    <tableColumn id="4" name="Otras cuentas por cobrar"/>
    <tableColumn id="5" name="Inventario de mercancías"/>
    <tableColumn id="6" name="Gastos pagado por anticipado"/>
    <tableColumn id="7" name="Total activo circulante" dataDxfId="33">
      <calculatedColumnFormula>SUM(B2:F2)</calculatedColumnFormula>
    </tableColumn>
    <tableColumn id="8" name="Terreno"/>
    <tableColumn id="9" name="Edificio"/>
    <tableColumn id="10" name="Maquinaria y equipos"/>
    <tableColumn id="11" name="Mobiliario"/>
    <tableColumn id="12" name="Vehículo"/>
    <tableColumn id="13" name="-Depreciación acumulada "/>
    <tableColumn id="14" name="Total propiedades, planta y equipo, neto" dataDxfId="32">
      <calculatedColumnFormula>SUM(H2:M2)</calculatedColumnFormula>
    </tableColumn>
    <tableColumn id="15" name="TOTAL ACTIVOS" dataDxfId="31">
      <calculatedColumnFormula>G2+N2</calculatedColumnFormula>
    </tableColumn>
    <tableColumn id="16" name="Cuentas por pagar, proveedores"/>
    <tableColumn id="17" name="Préstamos bancarioscp"/>
    <tableColumn id="18" name="Sueldos y salarios por pagar"/>
    <tableColumn id="19" name="Impuestos por pagar"/>
    <tableColumn id="20" name="Total pasivo a corto plazo" dataDxfId="30">
      <calculatedColumnFormula>SUM(P2:S2)</calculatedColumnFormula>
    </tableColumn>
    <tableColumn id="21" name="Préstamos bancarios"/>
    <tableColumn id="22" name="Prestaciones sociales"/>
    <tableColumn id="23" name="Cuentas por pagar, socios"/>
    <tableColumn id="24" name="Total pasivo a largo plazo" dataDxfId="29">
      <calculatedColumnFormula>SUM(U2:W2)</calculatedColumnFormula>
    </tableColumn>
    <tableColumn id="25" name="TOTAL PASIVOS" dataDxfId="28">
      <calculatedColumnFormula>T2+X2</calculatedColumnFormula>
    </tableColumn>
    <tableColumn id="26" name="Capital social"/>
    <tableColumn id="27" name="Reservas de capital"/>
    <tableColumn id="28" name="Utilidades del ejercicio" dataDxfId="27">
      <calculatedColumnFormula>AQ2</calculatedColumnFormula>
    </tableColumn>
    <tableColumn id="29" name="Amortizaciones" dataDxfId="26">
      <calculatedColumnFormula>O2-Y2-SUM(Z2:AB2)</calculatedColumnFormula>
    </tableColumn>
    <tableColumn id="30" name="TOTAL PATRIMONIO" dataDxfId="25">
      <calculatedColumnFormula>SUM(Z2:AC2)</calculatedColumnFormula>
    </tableColumn>
    <tableColumn id="31" name="TOTAL PASIVO Y PATRIMONIO" dataDxfId="24">
      <calculatedColumnFormula>Y2+AD2</calculatedColumnFormula>
    </tableColumn>
    <tableColumn id="32" name="Ventas Brutas"/>
    <tableColumn id="33" name="- Descuentos y devoluciones en ventas"/>
    <tableColumn id="34" name="Total ventas netas" dataDxfId="23">
      <calculatedColumnFormula>AF2-AG2</calculatedColumnFormula>
    </tableColumn>
    <tableColumn id="35" name="Costo de Ventas"/>
    <tableColumn id="36" name="= Utilidad bruta en ventas" dataDxfId="22">
      <calculatedColumnFormula>AH2-AI2</calculatedColumnFormula>
    </tableColumn>
    <tableColumn id="37" name="Gastos de ventas"/>
    <tableColumn id="38" name="Gastos de administración"/>
    <tableColumn id="39" name="Utilidad en operación" dataDxfId="21">
      <calculatedColumnFormula>AJ2-AK2-AL2</calculatedColumnFormula>
    </tableColumn>
    <tableColumn id="40" name="Gastos por intereses"/>
    <tableColumn id="41" name="Utilidad antes de impuestos" dataDxfId="20">
      <calculatedColumnFormula>AM2-AN2</calculatedColumnFormula>
    </tableColumn>
    <tableColumn id="42" name="Provisión para impuestos" dataDxfId="19">
      <calculatedColumnFormula>ROUND((AO2*0.35),-1)</calculatedColumnFormula>
    </tableColumn>
    <tableColumn id="43" name="Utilidad neta" dataDxfId="18">
      <calculatedColumnFormula>AO2-AP2</calculatedColumnFormula>
    </tableColumn>
    <tableColumn id="44" name="Relación corriente" dataDxfId="17">
      <calculatedColumnFormula>G2/T2</calculatedColumnFormula>
    </tableColumn>
    <tableColumn id="45" name="Prueba acída" dataDxfId="16">
      <calculatedColumnFormula>(G2-E2)/T2</calculatedColumnFormula>
    </tableColumn>
    <tableColumn id="46" name="Rotación de Cartera (veces)" dataDxfId="15">
      <calculatedColumnFormula>AH2/C2</calculatedColumnFormula>
    </tableColumn>
    <tableColumn id="47" name="Rotación de Cartera (dias)" dataDxfId="14">
      <calculatedColumnFormula>360/AT2</calculatedColumnFormula>
    </tableColumn>
    <tableColumn id="48" name="Rotación de Inventarios (veces)" dataDxfId="13">
      <calculatedColumnFormula>AI2/E2</calculatedColumnFormula>
    </tableColumn>
    <tableColumn id="49" name="Rotación de Inventarios (dias)" dataDxfId="12">
      <calculatedColumnFormula>360/AV2</calculatedColumnFormula>
    </tableColumn>
    <tableColumn id="50" name="Rotación de Activos (veces)" dataDxfId="11">
      <calculatedColumnFormula>AH2/O2</calculatedColumnFormula>
    </tableColumn>
    <tableColumn id="51" name="Rotación de Activos (dias)" dataDxfId="10">
      <calculatedColumnFormula>360/AX2</calculatedColumnFormula>
    </tableColumn>
    <tableColumn id="52" name="Rotación de activos fijos (veces)" dataDxfId="9">
      <calculatedColumnFormula>AH2/N2</calculatedColumnFormula>
    </tableColumn>
    <tableColumn id="53" name="Rotación de activos fijos (dias)" dataDxfId="8">
      <calculatedColumnFormula>360/AZ2</calculatedColumnFormula>
    </tableColumn>
    <tableColumn id="54" name="Apalancamiento" dataDxfId="7">
      <calculatedColumnFormula>Y2/O2</calculatedColumnFormula>
    </tableColumn>
    <tableColumn id="55" name="Costo Financiero (Bancario)" dataDxfId="6" dataCellStyle="Porcentaje">
      <calculatedColumnFormula>AN2/(Q2+U2)</calculatedColumnFormula>
    </tableColumn>
    <tableColumn id="56" name="Costo Financiero/gastos" dataDxfId="5" dataCellStyle="Porcentaje">
      <calculatedColumnFormula>AN2/(AK2+AL2)</calculatedColumnFormula>
    </tableColumn>
    <tableColumn id="57" name="Rentabilidad Bruta" dataDxfId="4" dataCellStyle="Porcentaje">
      <calculatedColumnFormula>AJ2/AH2</calculatedColumnFormula>
    </tableColumn>
    <tableColumn id="58" name="Rentabilidad Operativa" dataDxfId="3" dataCellStyle="Porcentaje">
      <calculatedColumnFormula>AM2/AH2</calculatedColumnFormula>
    </tableColumn>
    <tableColumn id="59" name="Rentabilidad Neta" dataDxfId="2" dataCellStyle="Porcentaje">
      <calculatedColumnFormula>AQ2/AH2</calculatedColumnFormula>
    </tableColumn>
    <tableColumn id="60" name="EBITDA" dataDxfId="1">
      <calculatedColumnFormula>AQ2+AP2+AN2+BI2+BJ2</calculatedColumnFormula>
    </tableColumn>
    <tableColumn id="61" name="Depreciacion causada"/>
    <tableColumn id="62" name="Amortizacion causa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38"/>
  <sheetViews>
    <sheetView zoomScale="140" zoomScaleNormal="140" workbookViewId="0">
      <selection activeCell="B2" sqref="B2:F60"/>
    </sheetView>
  </sheetViews>
  <sheetFormatPr baseColWidth="10" defaultColWidth="11.44140625" defaultRowHeight="13.8" x14ac:dyDescent="0.25"/>
  <cols>
    <col min="1" max="1" width="34.88671875" style="4" customWidth="1"/>
    <col min="2" max="2" width="9" style="4" customWidth="1"/>
    <col min="3" max="3" width="10.44140625" style="4" customWidth="1"/>
    <col min="4" max="4" width="11.44140625" style="4" customWidth="1"/>
    <col min="5" max="64" width="11.44140625" style="3" customWidth="1"/>
    <col min="65" max="16384" width="11.44140625" style="4"/>
  </cols>
  <sheetData>
    <row r="1" spans="1:9" s="3" customFormat="1" ht="13.5" customHeight="1" x14ac:dyDescent="0.25">
      <c r="A1" s="11" t="s">
        <v>47</v>
      </c>
      <c r="B1" s="39">
        <v>2019</v>
      </c>
      <c r="C1" s="1">
        <v>2020</v>
      </c>
      <c r="D1" s="1">
        <v>2021</v>
      </c>
      <c r="E1" s="1">
        <v>2022</v>
      </c>
      <c r="F1" s="1">
        <v>2023</v>
      </c>
      <c r="H1" s="14"/>
      <c r="I1" s="7"/>
    </row>
    <row r="2" spans="1:9" s="3" customFormat="1" ht="15.9" customHeight="1" x14ac:dyDescent="0.25">
      <c r="A2" s="5" t="s">
        <v>17</v>
      </c>
      <c r="B2" s="14">
        <v>300</v>
      </c>
      <c r="C2" s="14">
        <v>200</v>
      </c>
      <c r="D2" s="15">
        <v>180</v>
      </c>
      <c r="E2" s="12">
        <v>170</v>
      </c>
      <c r="F2" s="12">
        <v>160</v>
      </c>
      <c r="H2" s="14"/>
      <c r="I2" s="23"/>
    </row>
    <row r="3" spans="1:9" s="3" customFormat="1" ht="15.9" customHeight="1" x14ac:dyDescent="0.25">
      <c r="A3" s="5" t="s">
        <v>6</v>
      </c>
      <c r="B3" s="14">
        <v>200</v>
      </c>
      <c r="C3" s="14">
        <v>320</v>
      </c>
      <c r="D3" s="15">
        <v>400</v>
      </c>
      <c r="E3" s="12">
        <v>500</v>
      </c>
      <c r="F3" s="12">
        <v>700</v>
      </c>
      <c r="H3" s="14"/>
      <c r="I3" s="7"/>
    </row>
    <row r="4" spans="1:9" s="3" customFormat="1" ht="15.9" customHeight="1" x14ac:dyDescent="0.25">
      <c r="A4" s="5" t="s">
        <v>7</v>
      </c>
      <c r="B4" s="14">
        <v>40</v>
      </c>
      <c r="C4" s="14">
        <v>50</v>
      </c>
      <c r="D4" s="15">
        <v>55</v>
      </c>
      <c r="E4" s="12">
        <v>45</v>
      </c>
      <c r="F4" s="12">
        <v>40</v>
      </c>
      <c r="H4" s="14"/>
      <c r="I4" s="7"/>
    </row>
    <row r="5" spans="1:9" s="3" customFormat="1" ht="15.9" customHeight="1" x14ac:dyDescent="0.25">
      <c r="A5" s="5" t="s">
        <v>8</v>
      </c>
      <c r="B5" s="14">
        <v>600</v>
      </c>
      <c r="C5" s="14">
        <v>650</v>
      </c>
      <c r="D5" s="15">
        <f>200+160+350</f>
        <v>710</v>
      </c>
      <c r="E5" s="12">
        <v>750</v>
      </c>
      <c r="F5" s="12">
        <v>970</v>
      </c>
      <c r="H5" s="14"/>
      <c r="I5" s="7"/>
    </row>
    <row r="6" spans="1:9" s="3" customFormat="1" ht="15.9" customHeight="1" x14ac:dyDescent="0.25">
      <c r="A6" s="5" t="s">
        <v>18</v>
      </c>
      <c r="B6" s="16">
        <v>10</v>
      </c>
      <c r="C6" s="16">
        <v>25</v>
      </c>
      <c r="D6" s="17">
        <v>15</v>
      </c>
      <c r="E6" s="12">
        <v>10</v>
      </c>
      <c r="F6" s="12">
        <v>5</v>
      </c>
      <c r="H6" s="9"/>
      <c r="I6" s="9"/>
    </row>
    <row r="7" spans="1:9" s="3" customFormat="1" ht="15.9" customHeight="1" x14ac:dyDescent="0.25">
      <c r="A7" s="5" t="s">
        <v>9</v>
      </c>
      <c r="B7" s="14">
        <f>SUM(B2:B6)</f>
        <v>1150</v>
      </c>
      <c r="C7" s="14">
        <f>SUM(C2:C6)</f>
        <v>1245</v>
      </c>
      <c r="D7" s="20">
        <f>SUM(D2:D6)</f>
        <v>1360</v>
      </c>
      <c r="E7" s="20">
        <f t="shared" ref="E7:F7" si="0">SUM(E2:E6)</f>
        <v>1475</v>
      </c>
      <c r="F7" s="20">
        <f t="shared" si="0"/>
        <v>1875</v>
      </c>
    </row>
    <row r="8" spans="1:9" s="3" customFormat="1" ht="15.9" customHeight="1" x14ac:dyDescent="0.25">
      <c r="A8" s="5" t="s">
        <v>19</v>
      </c>
      <c r="B8" s="14">
        <v>100</v>
      </c>
      <c r="C8" s="14">
        <v>100</v>
      </c>
      <c r="D8" s="15">
        <v>100</v>
      </c>
      <c r="E8" s="12">
        <v>150</v>
      </c>
      <c r="F8" s="12">
        <v>250</v>
      </c>
    </row>
    <row r="9" spans="1:9" s="3" customFormat="1" ht="15.9" customHeight="1" x14ac:dyDescent="0.25">
      <c r="A9" s="8" t="s">
        <v>20</v>
      </c>
      <c r="B9" s="14">
        <v>280</v>
      </c>
      <c r="C9" s="14">
        <v>280</v>
      </c>
      <c r="D9" s="15">
        <v>310</v>
      </c>
      <c r="E9" s="12">
        <v>310</v>
      </c>
      <c r="F9" s="12">
        <v>400</v>
      </c>
    </row>
    <row r="10" spans="1:9" s="3" customFormat="1" ht="15.9" customHeight="1" x14ac:dyDescent="0.25">
      <c r="A10" s="5" t="s">
        <v>21</v>
      </c>
      <c r="B10" s="14">
        <v>600</v>
      </c>
      <c r="C10" s="14">
        <v>720</v>
      </c>
      <c r="D10" s="15">
        <v>900</v>
      </c>
      <c r="E10" s="12">
        <v>1200</v>
      </c>
      <c r="F10" s="12">
        <v>2000</v>
      </c>
    </row>
    <row r="11" spans="1:9" s="3" customFormat="1" ht="15.9" customHeight="1" x14ac:dyDescent="0.25">
      <c r="A11" s="5" t="s">
        <v>22</v>
      </c>
      <c r="B11" s="14">
        <v>120</v>
      </c>
      <c r="C11" s="14">
        <v>140</v>
      </c>
      <c r="D11" s="15">
        <v>140</v>
      </c>
      <c r="E11" s="12">
        <v>160</v>
      </c>
      <c r="F11" s="12">
        <v>170</v>
      </c>
    </row>
    <row r="12" spans="1:9" s="3" customFormat="1" ht="15.9" customHeight="1" x14ac:dyDescent="0.25">
      <c r="A12" s="5" t="s">
        <v>10</v>
      </c>
      <c r="B12" s="14">
        <v>80</v>
      </c>
      <c r="C12" s="14">
        <v>80</v>
      </c>
      <c r="D12" s="15">
        <v>95</v>
      </c>
      <c r="E12" s="12">
        <v>95</v>
      </c>
      <c r="F12" s="12">
        <v>100</v>
      </c>
    </row>
    <row r="13" spans="1:9" s="3" customFormat="1" ht="15.9" customHeight="1" x14ac:dyDescent="0.25">
      <c r="A13" s="6" t="s">
        <v>23</v>
      </c>
      <c r="B13" s="16">
        <v>-240</v>
      </c>
      <c r="C13" s="16">
        <v>-300</v>
      </c>
      <c r="D13" s="17">
        <v>-350</v>
      </c>
      <c r="E13" s="12">
        <v>-450</v>
      </c>
      <c r="F13" s="12">
        <v>-550</v>
      </c>
    </row>
    <row r="14" spans="1:9" s="3" customFormat="1" ht="15.9" customHeight="1" x14ac:dyDescent="0.25">
      <c r="A14" s="5" t="s">
        <v>24</v>
      </c>
      <c r="B14" s="21">
        <f>SUM(B8:B13)</f>
        <v>940</v>
      </c>
      <c r="C14" s="21">
        <f>SUM(C8:C13)</f>
        <v>1020</v>
      </c>
      <c r="D14" s="22">
        <f>SUM(D8:D13)</f>
        <v>1195</v>
      </c>
      <c r="E14" s="22">
        <f t="shared" ref="E14:F14" si="1">SUM(E8:E13)</f>
        <v>1465</v>
      </c>
      <c r="F14" s="22">
        <f t="shared" si="1"/>
        <v>2370</v>
      </c>
    </row>
    <row r="15" spans="1:9" s="3" customFormat="1" ht="15.9" customHeight="1" thickBot="1" x14ac:dyDescent="0.3">
      <c r="A15" s="8" t="s">
        <v>25</v>
      </c>
      <c r="B15" s="18">
        <f>B7+B14</f>
        <v>2090</v>
      </c>
      <c r="C15" s="18">
        <f>C7+C14</f>
        <v>2265</v>
      </c>
      <c r="D15" s="19">
        <f>D7+D14</f>
        <v>2555</v>
      </c>
      <c r="E15" s="19">
        <f>E7+E14</f>
        <v>2940</v>
      </c>
      <c r="F15" s="19">
        <f>F7+F14</f>
        <v>4245</v>
      </c>
    </row>
    <row r="16" spans="1:9" s="3" customFormat="1" ht="15.9" customHeight="1" thickTop="1" x14ac:dyDescent="0.25">
      <c r="A16" s="5" t="s">
        <v>26</v>
      </c>
      <c r="B16" s="14">
        <v>100</v>
      </c>
      <c r="C16" s="14">
        <v>400</v>
      </c>
      <c r="D16" s="15">
        <v>305</v>
      </c>
      <c r="E16" s="12">
        <v>515</v>
      </c>
      <c r="F16" s="12">
        <v>700</v>
      </c>
    </row>
    <row r="17" spans="1:6" s="3" customFormat="1" ht="15.9" customHeight="1" x14ac:dyDescent="0.25">
      <c r="A17" s="5" t="s">
        <v>57</v>
      </c>
      <c r="B17" s="14">
        <v>300</v>
      </c>
      <c r="C17" s="14">
        <v>350</v>
      </c>
      <c r="D17" s="15">
        <v>510</v>
      </c>
      <c r="E17" s="12">
        <v>650</v>
      </c>
      <c r="F17" s="12">
        <v>955</v>
      </c>
    </row>
    <row r="18" spans="1:6" s="3" customFormat="1" ht="15.9" customHeight="1" x14ac:dyDescent="0.25">
      <c r="A18" s="5" t="s">
        <v>28</v>
      </c>
      <c r="B18" s="14">
        <v>50</v>
      </c>
      <c r="C18" s="14">
        <v>93</v>
      </c>
      <c r="D18" s="15">
        <v>100</v>
      </c>
      <c r="E18" s="12">
        <v>55</v>
      </c>
      <c r="F18" s="12">
        <v>75</v>
      </c>
    </row>
    <row r="19" spans="1:6" s="3" customFormat="1" ht="15.9" customHeight="1" x14ac:dyDescent="0.25">
      <c r="A19" s="5" t="s">
        <v>27</v>
      </c>
      <c r="B19" s="16">
        <v>40</v>
      </c>
      <c r="C19" s="16">
        <v>45</v>
      </c>
      <c r="D19" s="17">
        <v>53</v>
      </c>
      <c r="E19" s="29">
        <v>50</v>
      </c>
      <c r="F19" s="13">
        <v>85</v>
      </c>
    </row>
    <row r="20" spans="1:6" s="3" customFormat="1" ht="15.9" customHeight="1" thickBot="1" x14ac:dyDescent="0.3">
      <c r="A20" s="5" t="s">
        <v>29</v>
      </c>
      <c r="B20" s="26">
        <f>SUM(B16:B19)</f>
        <v>490</v>
      </c>
      <c r="C20" s="26">
        <f>SUM(C16:C19)</f>
        <v>888</v>
      </c>
      <c r="D20" s="26">
        <f>SUM(D16:D19)</f>
        <v>968</v>
      </c>
      <c r="E20" s="26">
        <f t="shared" ref="E20:F20" si="2">SUM(E16:E19)</f>
        <v>1270</v>
      </c>
      <c r="F20" s="26">
        <f t="shared" si="2"/>
        <v>1815</v>
      </c>
    </row>
    <row r="21" spans="1:6" s="3" customFormat="1" ht="15.9" customHeight="1" thickTop="1" x14ac:dyDescent="0.25">
      <c r="A21" s="5" t="s">
        <v>30</v>
      </c>
      <c r="B21" s="14">
        <v>150</v>
      </c>
      <c r="C21" s="14">
        <v>200</v>
      </c>
      <c r="D21" s="15">
        <v>200</v>
      </c>
      <c r="E21" s="12">
        <v>250</v>
      </c>
      <c r="F21" s="12">
        <v>450</v>
      </c>
    </row>
    <row r="22" spans="1:6" s="3" customFormat="1" ht="15.9" customHeight="1" x14ac:dyDescent="0.25">
      <c r="A22" s="5" t="s">
        <v>31</v>
      </c>
      <c r="B22" s="14">
        <v>80</v>
      </c>
      <c r="C22" s="14">
        <v>100</v>
      </c>
      <c r="D22" s="15">
        <v>140</v>
      </c>
      <c r="E22" s="12">
        <v>150</v>
      </c>
      <c r="F22" s="12">
        <v>170</v>
      </c>
    </row>
    <row r="23" spans="1:6" s="3" customFormat="1" ht="15.9" customHeight="1" x14ac:dyDescent="0.25">
      <c r="A23" s="5" t="s">
        <v>32</v>
      </c>
      <c r="B23" s="16">
        <v>40</v>
      </c>
      <c r="C23" s="16">
        <v>20</v>
      </c>
      <c r="D23" s="17">
        <v>20</v>
      </c>
      <c r="E23" s="12">
        <v>50</v>
      </c>
      <c r="F23" s="12">
        <v>20</v>
      </c>
    </row>
    <row r="24" spans="1:6" s="3" customFormat="1" ht="15.9" customHeight="1" x14ac:dyDescent="0.25">
      <c r="A24" s="5" t="s">
        <v>33</v>
      </c>
      <c r="B24" s="21">
        <f>SUM(B21:B23)</f>
        <v>270</v>
      </c>
      <c r="C24" s="21">
        <f t="shared" ref="C24:F24" si="3">SUM(C21:C23)</f>
        <v>320</v>
      </c>
      <c r="D24" s="21">
        <f t="shared" si="3"/>
        <v>360</v>
      </c>
      <c r="E24" s="21">
        <f t="shared" si="3"/>
        <v>450</v>
      </c>
      <c r="F24" s="21">
        <f t="shared" si="3"/>
        <v>640</v>
      </c>
    </row>
    <row r="25" spans="1:6" s="3" customFormat="1" ht="15.9" customHeight="1" thickBot="1" x14ac:dyDescent="0.3">
      <c r="A25" s="5" t="s">
        <v>34</v>
      </c>
      <c r="B25" s="18">
        <f>B20+B24</f>
        <v>760</v>
      </c>
      <c r="C25" s="18">
        <f>C20+C24</f>
        <v>1208</v>
      </c>
      <c r="D25" s="19">
        <f>D20+D24</f>
        <v>1328</v>
      </c>
      <c r="E25" s="19">
        <f>E20+E24</f>
        <v>1720</v>
      </c>
      <c r="F25" s="19">
        <f>F20+F24</f>
        <v>2455</v>
      </c>
    </row>
    <row r="26" spans="1:6" s="3" customFormat="1" ht="15.9" customHeight="1" thickTop="1" x14ac:dyDescent="0.25">
      <c r="A26" s="5" t="s">
        <v>35</v>
      </c>
      <c r="B26" s="14">
        <v>400</v>
      </c>
      <c r="C26" s="14">
        <v>400</v>
      </c>
      <c r="D26" s="15">
        <v>440</v>
      </c>
      <c r="E26" s="3">
        <v>440</v>
      </c>
      <c r="F26" s="3">
        <v>600</v>
      </c>
    </row>
    <row r="27" spans="1:6" s="3" customFormat="1" ht="15.9" customHeight="1" x14ac:dyDescent="0.25">
      <c r="A27" s="5" t="s">
        <v>36</v>
      </c>
      <c r="B27" s="14">
        <v>80</v>
      </c>
      <c r="C27" s="14">
        <v>179</v>
      </c>
      <c r="D27" s="15">
        <v>230</v>
      </c>
      <c r="E27" s="3">
        <v>230</v>
      </c>
      <c r="F27" s="3">
        <v>250</v>
      </c>
    </row>
    <row r="28" spans="1:6" s="3" customFormat="1" ht="15.9" customHeight="1" x14ac:dyDescent="0.25">
      <c r="A28" s="5" t="s">
        <v>37</v>
      </c>
      <c r="B28" s="16">
        <f>B43</f>
        <v>370</v>
      </c>
      <c r="C28" s="16">
        <f t="shared" ref="C28:F28" si="4">C43</f>
        <v>348</v>
      </c>
      <c r="D28" s="16">
        <f t="shared" si="4"/>
        <v>662</v>
      </c>
      <c r="E28" s="16">
        <f t="shared" si="4"/>
        <v>340</v>
      </c>
      <c r="F28" s="16">
        <f t="shared" si="4"/>
        <v>340</v>
      </c>
    </row>
    <row r="29" spans="1:6" s="3" customFormat="1" ht="15.9" customHeight="1" x14ac:dyDescent="0.25">
      <c r="A29" s="5" t="s">
        <v>56</v>
      </c>
      <c r="B29" s="16">
        <f>B15-B25-SUM(B26:B28)</f>
        <v>480</v>
      </c>
      <c r="C29" s="16">
        <f>C15-C25-SUM(C26:C28)</f>
        <v>130</v>
      </c>
      <c r="D29" s="16">
        <f>D15-D25-SUM(D26:D28)</f>
        <v>-105</v>
      </c>
      <c r="E29" s="16">
        <f>E15-E25-SUM(E26:E28)</f>
        <v>210</v>
      </c>
      <c r="F29" s="16">
        <f>F15-F25-SUM(F26:F28)</f>
        <v>600</v>
      </c>
    </row>
    <row r="30" spans="1:6" s="3" customFormat="1" ht="15.9" customHeight="1" x14ac:dyDescent="0.25">
      <c r="A30" s="5" t="s">
        <v>38</v>
      </c>
      <c r="B30" s="21">
        <f>SUM(B26:B29)</f>
        <v>1330</v>
      </c>
      <c r="C30" s="21">
        <f t="shared" ref="C30:F30" si="5">SUM(C26:C29)</f>
        <v>1057</v>
      </c>
      <c r="D30" s="21">
        <f t="shared" si="5"/>
        <v>1227</v>
      </c>
      <c r="E30" s="21">
        <f t="shared" si="5"/>
        <v>1220</v>
      </c>
      <c r="F30" s="21">
        <f t="shared" si="5"/>
        <v>1790</v>
      </c>
    </row>
    <row r="31" spans="1:6" s="3" customFormat="1" ht="15.9" customHeight="1" thickBot="1" x14ac:dyDescent="0.3">
      <c r="A31" s="10" t="s">
        <v>39</v>
      </c>
      <c r="B31" s="18">
        <f>B25+B30</f>
        <v>2090</v>
      </c>
      <c r="C31" s="18">
        <f>C25+C30</f>
        <v>2265</v>
      </c>
      <c r="D31" s="19">
        <f>D25+D30</f>
        <v>2555</v>
      </c>
      <c r="E31" s="19">
        <f>E25+E30</f>
        <v>2940</v>
      </c>
      <c r="F31" s="19">
        <f>F25+F30</f>
        <v>4245</v>
      </c>
    </row>
    <row r="32" spans="1:6" s="3" customFormat="1" ht="14.4" thickTop="1" x14ac:dyDescent="0.25">
      <c r="A32" s="5" t="s">
        <v>1</v>
      </c>
      <c r="B32" s="30">
        <v>3550</v>
      </c>
      <c r="C32" s="31">
        <v>4500</v>
      </c>
      <c r="D32" s="20">
        <v>5600</v>
      </c>
      <c r="E32" s="27">
        <v>6200</v>
      </c>
      <c r="F32" s="28">
        <v>7300</v>
      </c>
    </row>
    <row r="33" spans="1:6" s="3" customFormat="1" x14ac:dyDescent="0.25">
      <c r="A33" s="6" t="s">
        <v>11</v>
      </c>
      <c r="B33" s="24">
        <v>150</v>
      </c>
      <c r="C33" s="16">
        <v>260</v>
      </c>
      <c r="D33" s="17">
        <v>300</v>
      </c>
      <c r="E33" s="32">
        <v>200</v>
      </c>
      <c r="F33" s="33">
        <v>180</v>
      </c>
    </row>
    <row r="34" spans="1:6" s="3" customFormat="1" x14ac:dyDescent="0.25">
      <c r="A34" s="5" t="s">
        <v>2</v>
      </c>
      <c r="B34" s="14">
        <f>B32-B33</f>
        <v>3400</v>
      </c>
      <c r="C34" s="14">
        <f t="shared" ref="C34:F34" si="6">C32-C33</f>
        <v>4240</v>
      </c>
      <c r="D34" s="14">
        <f t="shared" si="6"/>
        <v>5300</v>
      </c>
      <c r="E34" s="14">
        <f t="shared" si="6"/>
        <v>6000</v>
      </c>
      <c r="F34" s="14">
        <f t="shared" si="6"/>
        <v>7120</v>
      </c>
    </row>
    <row r="35" spans="1:6" s="3" customFormat="1" x14ac:dyDescent="0.25">
      <c r="A35" s="2" t="s">
        <v>3</v>
      </c>
      <c r="B35" s="34">
        <v>2000</v>
      </c>
      <c r="C35" s="21">
        <v>2400</v>
      </c>
      <c r="D35" s="22">
        <v>2650</v>
      </c>
      <c r="E35" s="35">
        <v>3500</v>
      </c>
      <c r="F35" s="36">
        <v>4200</v>
      </c>
    </row>
    <row r="36" spans="1:6" s="3" customFormat="1" x14ac:dyDescent="0.25">
      <c r="A36" s="6" t="s">
        <v>12</v>
      </c>
      <c r="B36" s="14">
        <f>B34-B35</f>
        <v>1400</v>
      </c>
      <c r="C36" s="14">
        <f>C34-C35</f>
        <v>1840</v>
      </c>
      <c r="D36" s="20">
        <f>D34-D35</f>
        <v>2650</v>
      </c>
      <c r="E36" s="20">
        <f t="shared" ref="E36:F36" si="7">E34-E35</f>
        <v>2500</v>
      </c>
      <c r="F36" s="20">
        <f t="shared" si="7"/>
        <v>2920</v>
      </c>
    </row>
    <row r="37" spans="1:6" s="3" customFormat="1" x14ac:dyDescent="0.25">
      <c r="A37" s="5" t="s">
        <v>4</v>
      </c>
      <c r="B37" s="30">
        <v>250</v>
      </c>
      <c r="C37" s="31">
        <v>342</v>
      </c>
      <c r="D37" s="20">
        <v>428</v>
      </c>
      <c r="E37" s="27">
        <v>600</v>
      </c>
      <c r="F37" s="28">
        <v>700</v>
      </c>
    </row>
    <row r="38" spans="1:6" s="3" customFormat="1" x14ac:dyDescent="0.25">
      <c r="A38" s="5" t="s">
        <v>5</v>
      </c>
      <c r="B38" s="24">
        <v>400</v>
      </c>
      <c r="C38" s="16">
        <v>720</v>
      </c>
      <c r="D38" s="17">
        <v>850</v>
      </c>
      <c r="E38" s="32">
        <v>900</v>
      </c>
      <c r="F38" s="33">
        <v>1000</v>
      </c>
    </row>
    <row r="39" spans="1:6" s="3" customFormat="1" x14ac:dyDescent="0.25">
      <c r="A39" s="5" t="s">
        <v>13</v>
      </c>
      <c r="B39" s="14">
        <f>B36-B37-B38</f>
        <v>750</v>
      </c>
      <c r="C39" s="14">
        <f>C36-C37-C38</f>
        <v>778</v>
      </c>
      <c r="D39" s="20">
        <f>D36-D37-D38</f>
        <v>1372</v>
      </c>
      <c r="E39" s="20">
        <f>E36-E37-E38</f>
        <v>1000</v>
      </c>
      <c r="F39" s="20">
        <f>F36-F37-F38</f>
        <v>1220</v>
      </c>
    </row>
    <row r="40" spans="1:6" s="3" customFormat="1" x14ac:dyDescent="0.25">
      <c r="A40" s="5" t="s">
        <v>0</v>
      </c>
      <c r="B40" s="34">
        <v>180</v>
      </c>
      <c r="C40" s="21">
        <v>250</v>
      </c>
      <c r="D40" s="22">
        <v>360</v>
      </c>
      <c r="E40" s="35">
        <v>470</v>
      </c>
      <c r="F40" s="36">
        <v>700</v>
      </c>
    </row>
    <row r="41" spans="1:6" s="3" customFormat="1" x14ac:dyDescent="0.25">
      <c r="A41" s="5" t="s">
        <v>14</v>
      </c>
      <c r="B41" s="30">
        <f>B39-B40</f>
        <v>570</v>
      </c>
      <c r="C41" s="31">
        <f>C39-C40</f>
        <v>528</v>
      </c>
      <c r="D41" s="20">
        <f>D39-D40</f>
        <v>1012</v>
      </c>
      <c r="E41" s="20">
        <f t="shared" ref="E41:F41" si="8">E39-E40</f>
        <v>530</v>
      </c>
      <c r="F41" s="20">
        <f t="shared" si="8"/>
        <v>520</v>
      </c>
    </row>
    <row r="42" spans="1:6" s="3" customFormat="1" x14ac:dyDescent="0.25">
      <c r="A42" s="5" t="s">
        <v>15</v>
      </c>
      <c r="B42" s="24">
        <f>ROUND((B41*0.35),-1)</f>
        <v>200</v>
      </c>
      <c r="C42" s="16">
        <f t="shared" ref="C42:F42" si="9">ROUND((C41*0.35),-1)</f>
        <v>180</v>
      </c>
      <c r="D42" s="16">
        <f t="shared" si="9"/>
        <v>350</v>
      </c>
      <c r="E42" s="16">
        <f t="shared" si="9"/>
        <v>190</v>
      </c>
      <c r="F42" s="17">
        <f t="shared" si="9"/>
        <v>180</v>
      </c>
    </row>
    <row r="43" spans="1:6" s="3" customFormat="1" ht="14.4" thickBot="1" x14ac:dyDescent="0.3">
      <c r="A43" s="10" t="s">
        <v>16</v>
      </c>
      <c r="B43" s="25">
        <f>B41-B42</f>
        <v>370</v>
      </c>
      <c r="C43" s="18">
        <f t="shared" ref="C43:F43" si="10">C41-C42</f>
        <v>348</v>
      </c>
      <c r="D43" s="18">
        <f t="shared" si="10"/>
        <v>662</v>
      </c>
      <c r="E43" s="18">
        <f t="shared" si="10"/>
        <v>340</v>
      </c>
      <c r="F43" s="19">
        <f t="shared" si="10"/>
        <v>340</v>
      </c>
    </row>
    <row r="44" spans="1:6" s="3" customFormat="1" ht="14.4" thickTop="1" x14ac:dyDescent="0.25">
      <c r="A44" s="3" t="s">
        <v>40</v>
      </c>
      <c r="B44" s="37">
        <f>B7/B20</f>
        <v>2.3469387755102042</v>
      </c>
      <c r="C44" s="37">
        <f t="shared" ref="C44:F44" si="11">C7/C20</f>
        <v>1.402027027027027</v>
      </c>
      <c r="D44" s="37">
        <f t="shared" si="11"/>
        <v>1.4049586776859504</v>
      </c>
      <c r="E44" s="37">
        <f t="shared" si="11"/>
        <v>1.1614173228346456</v>
      </c>
      <c r="F44" s="37">
        <f t="shared" si="11"/>
        <v>1.0330578512396693</v>
      </c>
    </row>
    <row r="45" spans="1:6" s="3" customFormat="1" x14ac:dyDescent="0.25">
      <c r="A45" s="3" t="s">
        <v>41</v>
      </c>
      <c r="B45" s="37">
        <f>(B7-B5)/B20</f>
        <v>1.1224489795918366</v>
      </c>
      <c r="C45" s="37">
        <f t="shared" ref="C45:F45" si="12">(C7-C5)/C20</f>
        <v>0.67004504504504503</v>
      </c>
      <c r="D45" s="37">
        <f t="shared" si="12"/>
        <v>0.67148760330578516</v>
      </c>
      <c r="E45" s="37">
        <f t="shared" si="12"/>
        <v>0.57086614173228345</v>
      </c>
      <c r="F45" s="37">
        <f t="shared" si="12"/>
        <v>0.49862258953168043</v>
      </c>
    </row>
    <row r="46" spans="1:6" s="3" customFormat="1" x14ac:dyDescent="0.25">
      <c r="A46" s="3" t="s">
        <v>48</v>
      </c>
      <c r="B46" s="37">
        <f>B34/B3</f>
        <v>17</v>
      </c>
      <c r="C46" s="37">
        <f t="shared" ref="C46:F46" si="13">C34/C3</f>
        <v>13.25</v>
      </c>
      <c r="D46" s="37">
        <f t="shared" si="13"/>
        <v>13.25</v>
      </c>
      <c r="E46" s="37">
        <f t="shared" si="13"/>
        <v>12</v>
      </c>
      <c r="F46" s="37">
        <f t="shared" si="13"/>
        <v>10.171428571428571</v>
      </c>
    </row>
    <row r="47" spans="1:6" s="3" customFormat="1" x14ac:dyDescent="0.25">
      <c r="A47" s="3" t="s">
        <v>42</v>
      </c>
      <c r="B47" s="38">
        <f>360/B46</f>
        <v>21.176470588235293</v>
      </c>
      <c r="C47" s="38">
        <f t="shared" ref="C47:F47" si="14">360/C46</f>
        <v>27.169811320754718</v>
      </c>
      <c r="D47" s="38">
        <f t="shared" si="14"/>
        <v>27.169811320754718</v>
      </c>
      <c r="E47" s="38">
        <f t="shared" si="14"/>
        <v>30</v>
      </c>
      <c r="F47" s="38">
        <f t="shared" si="14"/>
        <v>35.393258426966291</v>
      </c>
    </row>
    <row r="48" spans="1:6" s="3" customFormat="1" x14ac:dyDescent="0.25">
      <c r="A48" s="3" t="s">
        <v>49</v>
      </c>
      <c r="B48" s="38">
        <f>B35/B5</f>
        <v>3.3333333333333335</v>
      </c>
      <c r="C48" s="38">
        <f t="shared" ref="C48:F48" si="15">C35/C5</f>
        <v>3.6923076923076925</v>
      </c>
      <c r="D48" s="38">
        <f t="shared" si="15"/>
        <v>3.732394366197183</v>
      </c>
      <c r="E48" s="38">
        <f t="shared" si="15"/>
        <v>4.666666666666667</v>
      </c>
      <c r="F48" s="38">
        <f t="shared" si="15"/>
        <v>4.3298969072164946</v>
      </c>
    </row>
    <row r="49" spans="1:6" s="3" customFormat="1" x14ac:dyDescent="0.25">
      <c r="A49" s="3" t="s">
        <v>43</v>
      </c>
      <c r="B49" s="38">
        <f>360/B48</f>
        <v>108</v>
      </c>
      <c r="C49" s="38">
        <f t="shared" ref="C49:F49" si="16">360/C48</f>
        <v>97.5</v>
      </c>
      <c r="D49" s="38">
        <f t="shared" si="16"/>
        <v>96.452830188679243</v>
      </c>
      <c r="E49" s="38">
        <f t="shared" si="16"/>
        <v>77.142857142857139</v>
      </c>
      <c r="F49" s="38">
        <f t="shared" si="16"/>
        <v>83.142857142857153</v>
      </c>
    </row>
    <row r="50" spans="1:6" s="3" customFormat="1" x14ac:dyDescent="0.25">
      <c r="A50" s="3" t="s">
        <v>50</v>
      </c>
      <c r="B50" s="38">
        <f>B34/B15</f>
        <v>1.6267942583732058</v>
      </c>
      <c r="C50" s="38">
        <f t="shared" ref="C50:F50" si="17">C34/C15</f>
        <v>1.8719646799116998</v>
      </c>
      <c r="D50" s="38">
        <f t="shared" si="17"/>
        <v>2.0743639921722115</v>
      </c>
      <c r="E50" s="38">
        <f t="shared" si="17"/>
        <v>2.0408163265306123</v>
      </c>
      <c r="F50" s="38">
        <f t="shared" si="17"/>
        <v>1.6772673733804475</v>
      </c>
    </row>
    <row r="51" spans="1:6" s="3" customFormat="1" x14ac:dyDescent="0.25">
      <c r="A51" s="3" t="s">
        <v>44</v>
      </c>
      <c r="B51" s="38">
        <f>360/B50</f>
        <v>221.29411764705881</v>
      </c>
      <c r="C51" s="38">
        <f t="shared" ref="C51:F51" si="18">360/C50</f>
        <v>192.31132075471697</v>
      </c>
      <c r="D51" s="38">
        <f t="shared" si="18"/>
        <v>173.54716981132074</v>
      </c>
      <c r="E51" s="38">
        <f t="shared" si="18"/>
        <v>176.4</v>
      </c>
      <c r="F51" s="38">
        <f t="shared" si="18"/>
        <v>214.63483146067418</v>
      </c>
    </row>
    <row r="52" spans="1:6" s="3" customFormat="1" x14ac:dyDescent="0.25">
      <c r="A52" s="3" t="s">
        <v>58</v>
      </c>
      <c r="B52" s="38">
        <f>B34/B14</f>
        <v>3.6170212765957448</v>
      </c>
      <c r="C52" s="38">
        <f t="shared" ref="C52:F52" si="19">C34/C14</f>
        <v>4.1568627450980395</v>
      </c>
      <c r="D52" s="38">
        <f t="shared" si="19"/>
        <v>4.4351464435146442</v>
      </c>
      <c r="E52" s="38">
        <f t="shared" si="19"/>
        <v>4.0955631399317403</v>
      </c>
      <c r="F52" s="38">
        <f t="shared" si="19"/>
        <v>3.0042194092827006</v>
      </c>
    </row>
    <row r="53" spans="1:6" s="3" customFormat="1" x14ac:dyDescent="0.25">
      <c r="A53" s="3" t="s">
        <v>45</v>
      </c>
      <c r="B53" s="38">
        <f>360/B52</f>
        <v>99.529411764705884</v>
      </c>
      <c r="C53" s="38">
        <f t="shared" ref="C53:F53" si="20">360/C52</f>
        <v>86.603773584905653</v>
      </c>
      <c r="D53" s="38">
        <f t="shared" si="20"/>
        <v>81.169811320754718</v>
      </c>
      <c r="E53" s="38">
        <f t="shared" si="20"/>
        <v>87.9</v>
      </c>
      <c r="F53" s="38">
        <f t="shared" si="20"/>
        <v>119.8314606741573</v>
      </c>
    </row>
    <row r="54" spans="1:6" s="3" customFormat="1" x14ac:dyDescent="0.25">
      <c r="A54" s="3" t="s">
        <v>46</v>
      </c>
      <c r="B54" s="38">
        <f>B25/B15</f>
        <v>0.36363636363636365</v>
      </c>
      <c r="C54" s="38">
        <f t="shared" ref="C54:F54" si="21">C25/C15</f>
        <v>0.53333333333333333</v>
      </c>
      <c r="D54" s="38">
        <f t="shared" si="21"/>
        <v>0.51976516634050884</v>
      </c>
      <c r="E54" s="38">
        <f t="shared" si="21"/>
        <v>0.58503401360544216</v>
      </c>
      <c r="F54" s="38">
        <f t="shared" si="21"/>
        <v>0.57832744405182568</v>
      </c>
    </row>
    <row r="55" spans="1:6" s="3" customFormat="1" x14ac:dyDescent="0.25">
      <c r="A55" s="4" t="s">
        <v>51</v>
      </c>
      <c r="B55" s="40">
        <f>B40/(B17+B21)</f>
        <v>0.4</v>
      </c>
      <c r="C55" s="40">
        <f t="shared" ref="C55:F55" si="22">C40/(C17+C21)</f>
        <v>0.45454545454545453</v>
      </c>
      <c r="D55" s="40">
        <f t="shared" si="22"/>
        <v>0.50704225352112675</v>
      </c>
      <c r="E55" s="40">
        <f t="shared" si="22"/>
        <v>0.52222222222222225</v>
      </c>
      <c r="F55" s="40">
        <f t="shared" si="22"/>
        <v>0.49822064056939502</v>
      </c>
    </row>
    <row r="56" spans="1:6" s="3" customFormat="1" x14ac:dyDescent="0.25">
      <c r="A56" s="3" t="s">
        <v>52</v>
      </c>
      <c r="B56" s="40">
        <f>B40/(B37+B38)</f>
        <v>0.27692307692307694</v>
      </c>
      <c r="C56" s="40">
        <f t="shared" ref="C56:F56" si="23">C40/(C37+C38)</f>
        <v>0.23540489642184556</v>
      </c>
      <c r="D56" s="40">
        <f t="shared" si="23"/>
        <v>0.28169014084507044</v>
      </c>
      <c r="E56" s="40">
        <f t="shared" si="23"/>
        <v>0.31333333333333335</v>
      </c>
      <c r="F56" s="40">
        <f t="shared" si="23"/>
        <v>0.41176470588235292</v>
      </c>
    </row>
    <row r="57" spans="1:6" s="3" customFormat="1" x14ac:dyDescent="0.25">
      <c r="A57" s="3" t="s">
        <v>53</v>
      </c>
      <c r="B57" s="40">
        <f>B36/B34</f>
        <v>0.41176470588235292</v>
      </c>
      <c r="C57" s="40">
        <f t="shared" ref="C57:F57" si="24">C36/C34</f>
        <v>0.43396226415094341</v>
      </c>
      <c r="D57" s="40">
        <f t="shared" si="24"/>
        <v>0.5</v>
      </c>
      <c r="E57" s="40">
        <f t="shared" si="24"/>
        <v>0.41666666666666669</v>
      </c>
      <c r="F57" s="40">
        <f t="shared" si="24"/>
        <v>0.4101123595505618</v>
      </c>
    </row>
    <row r="58" spans="1:6" s="3" customFormat="1" x14ac:dyDescent="0.25">
      <c r="A58" s="3" t="s">
        <v>59</v>
      </c>
      <c r="B58" s="40">
        <f>B39/B34</f>
        <v>0.22058823529411764</v>
      </c>
      <c r="C58" s="40">
        <f t="shared" ref="C58:F58" si="25">C39/C34</f>
        <v>0.18349056603773584</v>
      </c>
      <c r="D58" s="40">
        <f t="shared" si="25"/>
        <v>0.25886792452830187</v>
      </c>
      <c r="E58" s="40">
        <f t="shared" si="25"/>
        <v>0.16666666666666666</v>
      </c>
      <c r="F58" s="40">
        <f t="shared" si="25"/>
        <v>0.17134831460674158</v>
      </c>
    </row>
    <row r="59" spans="1:6" s="3" customFormat="1" x14ac:dyDescent="0.25">
      <c r="A59" s="3" t="s">
        <v>54</v>
      </c>
      <c r="B59" s="40">
        <f>B43/B34</f>
        <v>0.10882352941176471</v>
      </c>
      <c r="C59" s="40">
        <f t="shared" ref="C59:F59" si="26">C43/C34</f>
        <v>8.2075471698113203E-2</v>
      </c>
      <c r="D59" s="40">
        <f t="shared" si="26"/>
        <v>0.12490566037735849</v>
      </c>
      <c r="E59" s="40">
        <f t="shared" si="26"/>
        <v>5.6666666666666664E-2</v>
      </c>
      <c r="F59" s="40">
        <f t="shared" si="26"/>
        <v>4.7752808988764044E-2</v>
      </c>
    </row>
    <row r="60" spans="1:6" s="3" customFormat="1" x14ac:dyDescent="0.25">
      <c r="A60" s="3" t="s">
        <v>55</v>
      </c>
      <c r="B60" s="12">
        <f>B43+B42+B40+B61+B62</f>
        <v>850</v>
      </c>
      <c r="C60" s="12">
        <f t="shared" ref="C60:F60" si="27">C43+C42+C40+C61+C62</f>
        <v>488</v>
      </c>
      <c r="D60" s="12">
        <f t="shared" si="27"/>
        <v>1187</v>
      </c>
      <c r="E60" s="12">
        <f t="shared" si="27"/>
        <v>1415</v>
      </c>
      <c r="F60" s="12">
        <f t="shared" si="27"/>
        <v>1710</v>
      </c>
    </row>
    <row r="61" spans="1:6" s="3" customFormat="1" x14ac:dyDescent="0.25">
      <c r="A61" s="3" t="s">
        <v>61</v>
      </c>
      <c r="B61" s="12">
        <f>-(B13-B64)</f>
        <v>20</v>
      </c>
      <c r="C61" s="12">
        <f>-(C13-B13)</f>
        <v>60</v>
      </c>
      <c r="D61" s="12">
        <f>-(D13-C13)</f>
        <v>50</v>
      </c>
      <c r="E61" s="12">
        <f>-(E13-D13)</f>
        <v>100</v>
      </c>
      <c r="F61" s="12">
        <f>-(F13-E13)</f>
        <v>100</v>
      </c>
    </row>
    <row r="62" spans="1:6" s="3" customFormat="1" x14ac:dyDescent="0.25">
      <c r="A62" s="3" t="s">
        <v>62</v>
      </c>
      <c r="B62" s="12">
        <f>B29-E64</f>
        <v>80</v>
      </c>
      <c r="C62" s="12">
        <f>C29-B29</f>
        <v>-350</v>
      </c>
      <c r="D62" s="12">
        <f>D29-C29</f>
        <v>-235</v>
      </c>
      <c r="E62" s="12">
        <f>E29-D29</f>
        <v>315</v>
      </c>
      <c r="F62" s="12">
        <f>F29-E29</f>
        <v>390</v>
      </c>
    </row>
    <row r="63" spans="1:6" s="3" customFormat="1" x14ac:dyDescent="0.25"/>
    <row r="64" spans="1:6" s="3" customFormat="1" x14ac:dyDescent="0.25">
      <c r="A64" s="3" t="s">
        <v>60</v>
      </c>
      <c r="B64" s="3">
        <v>-220</v>
      </c>
      <c r="C64" s="3" t="s">
        <v>63</v>
      </c>
      <c r="E64" s="3">
        <v>400</v>
      </c>
    </row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</sheetData>
  <printOptions gridLines="1"/>
  <pageMargins left="0.89" right="0.75" top="0.19" bottom="0.46" header="0.18" footer="0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7"/>
  <sheetViews>
    <sheetView tabSelected="1" workbookViewId="0">
      <selection activeCell="C4" sqref="C4"/>
    </sheetView>
  </sheetViews>
  <sheetFormatPr baseColWidth="10" defaultRowHeight="13.2" x14ac:dyDescent="0.25"/>
  <cols>
    <col min="3" max="3" width="19.5546875" customWidth="1"/>
    <col min="4" max="4" width="24.5546875" customWidth="1"/>
    <col min="5" max="5" width="24.77734375" customWidth="1"/>
    <col min="6" max="6" width="29" customWidth="1"/>
    <col min="7" max="7" width="22" customWidth="1"/>
    <col min="10" max="10" width="21.44140625" customWidth="1"/>
    <col min="13" max="13" width="25.33203125" customWidth="1"/>
    <col min="14" max="14" width="38.44140625" customWidth="1"/>
    <col min="15" max="15" width="18.88671875" customWidth="1"/>
    <col min="16" max="16" width="30.88671875" customWidth="1"/>
    <col min="17" max="17" width="22.77734375" customWidth="1"/>
    <col min="18" max="18" width="27.5546875" customWidth="1"/>
    <col min="19" max="19" width="21.21875" customWidth="1"/>
    <col min="20" max="20" width="25.5546875" customWidth="1"/>
    <col min="21" max="21" width="20.77734375" customWidth="1"/>
    <col min="22" max="22" width="21" customWidth="1"/>
    <col min="23" max="23" width="25.5546875" customWidth="1"/>
    <col min="24" max="24" width="25.44140625" customWidth="1"/>
    <col min="25" max="25" width="17.6640625" customWidth="1"/>
    <col min="26" max="26" width="14.21875" customWidth="1"/>
    <col min="27" max="27" width="19.5546875" customWidth="1"/>
    <col min="28" max="28" width="22.21875" customWidth="1"/>
    <col min="29" max="29" width="16" customWidth="1"/>
    <col min="30" max="30" width="21.77734375" customWidth="1"/>
    <col min="31" max="31" width="33.88671875" customWidth="1"/>
    <col min="32" max="32" width="15" customWidth="1"/>
    <col min="33" max="33" width="37" customWidth="1"/>
    <col min="34" max="34" width="19" customWidth="1"/>
    <col min="35" max="35" width="18.88671875" customWidth="1"/>
    <col min="36" max="36" width="25.88671875" customWidth="1"/>
    <col min="37" max="37" width="17.88671875" customWidth="1"/>
    <col min="38" max="38" width="24.77734375" customWidth="1"/>
    <col min="39" max="39" width="21.33203125" customWidth="1"/>
    <col min="40" max="40" width="20.6640625" customWidth="1"/>
    <col min="41" max="41" width="27.109375" customWidth="1"/>
    <col min="42" max="42" width="24.77734375" customWidth="1"/>
    <col min="43" max="43" width="15.5546875" customWidth="1"/>
    <col min="44" max="44" width="18.33203125" customWidth="1"/>
    <col min="45" max="45" width="14" customWidth="1"/>
    <col min="46" max="46" width="27.109375" customWidth="1"/>
    <col min="47" max="47" width="25.77734375" customWidth="1"/>
    <col min="48" max="48" width="30.6640625" customWidth="1"/>
    <col min="49" max="49" width="29.33203125" customWidth="1"/>
    <col min="50" max="50" width="27.109375" customWidth="1"/>
    <col min="51" max="51" width="25.77734375" customWidth="1"/>
    <col min="52" max="52" width="31.21875" customWidth="1"/>
    <col min="53" max="53" width="29.88671875" customWidth="1"/>
    <col min="54" max="54" width="16.6640625" customWidth="1"/>
    <col min="55" max="55" width="27" customWidth="1"/>
    <col min="56" max="56" width="23.77734375" customWidth="1"/>
    <col min="57" max="57" width="18.88671875" customWidth="1"/>
    <col min="58" max="58" width="22.5546875" customWidth="1"/>
    <col min="59" max="59" width="18.21875" customWidth="1"/>
    <col min="61" max="61" width="21.5546875" customWidth="1"/>
    <col min="62" max="62" width="21.77734375" customWidth="1"/>
  </cols>
  <sheetData>
    <row r="1" spans="1:62" ht="13.8" x14ac:dyDescent="0.25">
      <c r="A1" t="s">
        <v>64</v>
      </c>
      <c r="B1" s="5" t="s">
        <v>17</v>
      </c>
      <c r="C1" s="5" t="s">
        <v>6</v>
      </c>
      <c r="D1" s="5" t="s">
        <v>7</v>
      </c>
      <c r="E1" s="5" t="s">
        <v>8</v>
      </c>
      <c r="F1" s="5" t="s">
        <v>18</v>
      </c>
      <c r="G1" s="5" t="s">
        <v>9</v>
      </c>
      <c r="H1" s="5" t="s">
        <v>19</v>
      </c>
      <c r="I1" s="8" t="s">
        <v>20</v>
      </c>
      <c r="J1" s="5" t="s">
        <v>21</v>
      </c>
      <c r="K1" s="5" t="s">
        <v>22</v>
      </c>
      <c r="L1" s="5" t="s">
        <v>10</v>
      </c>
      <c r="M1" s="6" t="s">
        <v>23</v>
      </c>
      <c r="N1" s="5" t="s">
        <v>24</v>
      </c>
      <c r="O1" s="8" t="s">
        <v>25</v>
      </c>
      <c r="P1" s="5" t="s">
        <v>26</v>
      </c>
      <c r="Q1" s="5" t="s">
        <v>57</v>
      </c>
      <c r="R1" s="5" t="s">
        <v>28</v>
      </c>
      <c r="S1" s="5" t="s">
        <v>27</v>
      </c>
      <c r="T1" s="5" t="s">
        <v>29</v>
      </c>
      <c r="U1" s="5" t="s">
        <v>30</v>
      </c>
      <c r="V1" s="5" t="s">
        <v>31</v>
      </c>
      <c r="W1" s="5" t="s">
        <v>32</v>
      </c>
      <c r="X1" s="5" t="s">
        <v>33</v>
      </c>
      <c r="Y1" s="5" t="s">
        <v>34</v>
      </c>
      <c r="Z1" s="5" t="s">
        <v>35</v>
      </c>
      <c r="AA1" s="5" t="s">
        <v>36</v>
      </c>
      <c r="AB1" s="5" t="s">
        <v>37</v>
      </c>
      <c r="AC1" s="5" t="s">
        <v>56</v>
      </c>
      <c r="AD1" s="5" t="s">
        <v>38</v>
      </c>
      <c r="AE1" s="10" t="s">
        <v>39</v>
      </c>
      <c r="AF1" s="5" t="s">
        <v>1</v>
      </c>
      <c r="AG1" s="6" t="s">
        <v>11</v>
      </c>
      <c r="AH1" s="5" t="s">
        <v>2</v>
      </c>
      <c r="AI1" s="2" t="s">
        <v>3</v>
      </c>
      <c r="AJ1" s="6" t="s">
        <v>12</v>
      </c>
      <c r="AK1" s="5" t="s">
        <v>4</v>
      </c>
      <c r="AL1" s="5" t="s">
        <v>5</v>
      </c>
      <c r="AM1" s="5" t="s">
        <v>13</v>
      </c>
      <c r="AN1" s="5" t="s">
        <v>0</v>
      </c>
      <c r="AO1" s="5" t="s">
        <v>14</v>
      </c>
      <c r="AP1" s="5" t="s">
        <v>15</v>
      </c>
      <c r="AQ1" s="10" t="s">
        <v>16</v>
      </c>
      <c r="AR1" s="3" t="s">
        <v>40</v>
      </c>
      <c r="AS1" s="3" t="s">
        <v>41</v>
      </c>
      <c r="AT1" s="3" t="s">
        <v>48</v>
      </c>
      <c r="AU1" s="3" t="s">
        <v>42</v>
      </c>
      <c r="AV1" s="3" t="s">
        <v>49</v>
      </c>
      <c r="AW1" s="3" t="s">
        <v>43</v>
      </c>
      <c r="AX1" s="3" t="s">
        <v>50</v>
      </c>
      <c r="AY1" s="3" t="s">
        <v>44</v>
      </c>
      <c r="AZ1" s="3" t="s">
        <v>58</v>
      </c>
      <c r="BA1" s="3" t="s">
        <v>45</v>
      </c>
      <c r="BB1" s="3" t="s">
        <v>46</v>
      </c>
      <c r="BC1" s="4" t="s">
        <v>51</v>
      </c>
      <c r="BD1" s="3" t="s">
        <v>52</v>
      </c>
      <c r="BE1" s="3" t="s">
        <v>53</v>
      </c>
      <c r="BF1" s="3" t="s">
        <v>59</v>
      </c>
      <c r="BG1" s="3" t="s">
        <v>54</v>
      </c>
      <c r="BH1" s="3" t="s">
        <v>55</v>
      </c>
      <c r="BI1" s="3" t="s">
        <v>61</v>
      </c>
      <c r="BJ1" s="3" t="s">
        <v>62</v>
      </c>
    </row>
    <row r="2" spans="1:62" ht="14.4" thickBot="1" x14ac:dyDescent="0.3">
      <c r="A2">
        <v>2019</v>
      </c>
      <c r="B2" s="14">
        <v>300</v>
      </c>
      <c r="C2" s="14">
        <v>200</v>
      </c>
      <c r="D2" s="14">
        <v>40</v>
      </c>
      <c r="E2" s="14">
        <v>600</v>
      </c>
      <c r="F2" s="16">
        <v>10</v>
      </c>
      <c r="G2" s="14">
        <f>SUM(B2:F2)</f>
        <v>1150</v>
      </c>
      <c r="H2" s="14">
        <v>100</v>
      </c>
      <c r="I2" s="14">
        <v>280</v>
      </c>
      <c r="J2" s="14">
        <v>600</v>
      </c>
      <c r="K2" s="14">
        <v>120</v>
      </c>
      <c r="L2" s="14">
        <v>80</v>
      </c>
      <c r="M2" s="16">
        <v>-240</v>
      </c>
      <c r="N2" s="21">
        <f>SUM(H2:M2)</f>
        <v>940</v>
      </c>
      <c r="O2" s="18">
        <f>G2+N2</f>
        <v>2090</v>
      </c>
      <c r="P2" s="14">
        <v>100</v>
      </c>
      <c r="Q2" s="14">
        <v>300</v>
      </c>
      <c r="R2" s="14">
        <v>50</v>
      </c>
      <c r="S2" s="16">
        <v>40</v>
      </c>
      <c r="T2" s="26">
        <f>SUM(P2:S2)</f>
        <v>490</v>
      </c>
      <c r="U2" s="14">
        <v>150</v>
      </c>
      <c r="V2" s="14">
        <v>80</v>
      </c>
      <c r="W2" s="16">
        <v>40</v>
      </c>
      <c r="X2" s="21">
        <f>SUM(U2:W2)</f>
        <v>270</v>
      </c>
      <c r="Y2" s="18">
        <f>T2+X2</f>
        <v>760</v>
      </c>
      <c r="Z2" s="14">
        <v>400</v>
      </c>
      <c r="AA2" s="14">
        <v>80</v>
      </c>
      <c r="AB2" s="16">
        <f>AQ2</f>
        <v>370</v>
      </c>
      <c r="AC2" s="16">
        <f>O2-Y2-SUM(Z2:AB2)</f>
        <v>480</v>
      </c>
      <c r="AD2" s="21">
        <f>SUM(Z2:AC2)</f>
        <v>1330</v>
      </c>
      <c r="AE2" s="18">
        <f>Y2+AD2</f>
        <v>2090</v>
      </c>
      <c r="AF2" s="30">
        <v>3550</v>
      </c>
      <c r="AG2" s="24">
        <v>150</v>
      </c>
      <c r="AH2" s="14">
        <f>AF2-AG2</f>
        <v>3400</v>
      </c>
      <c r="AI2" s="34">
        <v>2000</v>
      </c>
      <c r="AJ2" s="14">
        <f>AH2-AI2</f>
        <v>1400</v>
      </c>
      <c r="AK2" s="30">
        <v>250</v>
      </c>
      <c r="AL2" s="24">
        <v>400</v>
      </c>
      <c r="AM2" s="14">
        <f>AJ2-AK2-AL2</f>
        <v>750</v>
      </c>
      <c r="AN2" s="34">
        <v>180</v>
      </c>
      <c r="AO2" s="30">
        <f>AM2-AN2</f>
        <v>570</v>
      </c>
      <c r="AP2" s="24">
        <f>ROUND((AO2*0.35),-1)</f>
        <v>200</v>
      </c>
      <c r="AQ2" s="25">
        <f>AO2-AP2</f>
        <v>370</v>
      </c>
      <c r="AR2" s="37">
        <f>G2/T2</f>
        <v>2.3469387755102042</v>
      </c>
      <c r="AS2" s="37">
        <f>(G2-E2)/T2</f>
        <v>1.1224489795918366</v>
      </c>
      <c r="AT2" s="37">
        <f>AH2/C2</f>
        <v>17</v>
      </c>
      <c r="AU2" s="38">
        <f>360/AT2</f>
        <v>21.176470588235293</v>
      </c>
      <c r="AV2" s="38">
        <f>AI2/E2</f>
        <v>3.3333333333333335</v>
      </c>
      <c r="AW2" s="38">
        <f>360/AV2</f>
        <v>108</v>
      </c>
      <c r="AX2" s="38">
        <f>AH2/O2</f>
        <v>1.6267942583732058</v>
      </c>
      <c r="AY2" s="38">
        <f>360/AX2</f>
        <v>221.29411764705881</v>
      </c>
      <c r="AZ2" s="38">
        <f>AH2/N2</f>
        <v>3.6170212765957448</v>
      </c>
      <c r="BA2" s="38">
        <f>360/AZ2</f>
        <v>99.529411764705884</v>
      </c>
      <c r="BB2" s="38">
        <f>Y2/O2</f>
        <v>0.36363636363636365</v>
      </c>
      <c r="BC2" s="40">
        <f>AN2/(Q2+U2)</f>
        <v>0.4</v>
      </c>
      <c r="BD2" s="40">
        <f>AN2/(AK2+AL2)</f>
        <v>0.27692307692307694</v>
      </c>
      <c r="BE2" s="40">
        <f>AJ2/AH2</f>
        <v>0.41176470588235292</v>
      </c>
      <c r="BF2" s="40">
        <f>AM2/AH2</f>
        <v>0.22058823529411764</v>
      </c>
      <c r="BG2" s="40">
        <f>AQ2/AH2</f>
        <v>0.10882352941176471</v>
      </c>
      <c r="BH2" s="12">
        <f>AQ2+AP2+AN2+BI2+BJ2</f>
        <v>750</v>
      </c>
    </row>
    <row r="3" spans="1:62" ht="15" thickTop="1" thickBot="1" x14ac:dyDescent="0.3">
      <c r="A3">
        <v>2020</v>
      </c>
      <c r="B3" s="14">
        <v>200</v>
      </c>
      <c r="C3" s="14">
        <v>320</v>
      </c>
      <c r="D3" s="14">
        <v>50</v>
      </c>
      <c r="E3" s="14">
        <v>650</v>
      </c>
      <c r="F3" s="16">
        <v>25</v>
      </c>
      <c r="G3" s="14">
        <f>SUM(B3:F3)</f>
        <v>1245</v>
      </c>
      <c r="H3" s="14">
        <v>100</v>
      </c>
      <c r="I3" s="14">
        <v>280</v>
      </c>
      <c r="J3" s="14">
        <v>720</v>
      </c>
      <c r="K3" s="14">
        <v>140</v>
      </c>
      <c r="L3" s="14">
        <v>80</v>
      </c>
      <c r="M3" s="16">
        <v>-300</v>
      </c>
      <c r="N3" s="21">
        <f>SUM(H3:M3)</f>
        <v>1020</v>
      </c>
      <c r="O3" s="18">
        <f>G3+N3</f>
        <v>2265</v>
      </c>
      <c r="P3" s="14">
        <v>400</v>
      </c>
      <c r="Q3" s="14">
        <v>350</v>
      </c>
      <c r="R3" s="14">
        <v>93</v>
      </c>
      <c r="S3" s="16">
        <v>45</v>
      </c>
      <c r="T3" s="26">
        <f>SUM(P3:S3)</f>
        <v>888</v>
      </c>
      <c r="U3" s="14">
        <v>200</v>
      </c>
      <c r="V3" s="14">
        <v>100</v>
      </c>
      <c r="W3" s="16">
        <v>20</v>
      </c>
      <c r="X3" s="21">
        <f>SUM(U3:W3)</f>
        <v>320</v>
      </c>
      <c r="Y3" s="18">
        <f>T3+X3</f>
        <v>1208</v>
      </c>
      <c r="Z3" s="14">
        <v>400</v>
      </c>
      <c r="AA3" s="14">
        <v>179</v>
      </c>
      <c r="AB3" s="16">
        <f>AQ3</f>
        <v>348</v>
      </c>
      <c r="AC3" s="16">
        <f>O3-Y3-SUM(Z3:AB3)</f>
        <v>130</v>
      </c>
      <c r="AD3" s="21">
        <f>SUM(Z3:AC3)</f>
        <v>1057</v>
      </c>
      <c r="AE3" s="18">
        <f>Y3+AD3</f>
        <v>2265</v>
      </c>
      <c r="AF3" s="31">
        <v>4500</v>
      </c>
      <c r="AG3" s="16">
        <v>260</v>
      </c>
      <c r="AH3" s="14">
        <f>AF3-AG3</f>
        <v>4240</v>
      </c>
      <c r="AI3" s="21">
        <v>2400</v>
      </c>
      <c r="AJ3" s="14">
        <f>AH3-AI3</f>
        <v>1840</v>
      </c>
      <c r="AK3" s="31">
        <v>342</v>
      </c>
      <c r="AL3" s="16">
        <v>720</v>
      </c>
      <c r="AM3" s="14">
        <f>AJ3-AK3-AL3</f>
        <v>778</v>
      </c>
      <c r="AN3" s="21">
        <v>250</v>
      </c>
      <c r="AO3" s="31">
        <f>AM3-AN3</f>
        <v>528</v>
      </c>
      <c r="AP3" s="16">
        <f>ROUND((AO3*0.35),-1)</f>
        <v>180</v>
      </c>
      <c r="AQ3" s="18">
        <f>AO3-AP3</f>
        <v>348</v>
      </c>
      <c r="AR3" s="37">
        <f>G3/T3</f>
        <v>1.402027027027027</v>
      </c>
      <c r="AS3" s="37">
        <f>(G3-E3)/T3</f>
        <v>0.67004504504504503</v>
      </c>
      <c r="AT3" s="37">
        <f>AH3/C3</f>
        <v>13.25</v>
      </c>
      <c r="AU3" s="38">
        <f>360/AT3</f>
        <v>27.169811320754718</v>
      </c>
      <c r="AV3" s="38">
        <f>AI3/E3</f>
        <v>3.6923076923076925</v>
      </c>
      <c r="AW3" s="38">
        <f>360/AV3</f>
        <v>97.5</v>
      </c>
      <c r="AX3" s="38">
        <f>AH3/O3</f>
        <v>1.8719646799116998</v>
      </c>
      <c r="AY3" s="38">
        <f>360/AX3</f>
        <v>192.31132075471697</v>
      </c>
      <c r="AZ3" s="38">
        <f>AH3/N3</f>
        <v>4.1568627450980395</v>
      </c>
      <c r="BA3" s="38">
        <f>360/AZ3</f>
        <v>86.603773584905653</v>
      </c>
      <c r="BB3" s="38">
        <f>Y3/O3</f>
        <v>0.53333333333333333</v>
      </c>
      <c r="BC3" s="40">
        <f>AN3/(Q3+U3)</f>
        <v>0.45454545454545453</v>
      </c>
      <c r="BD3" s="40">
        <f>AN3/(AK3+AL3)</f>
        <v>0.23540489642184556</v>
      </c>
      <c r="BE3" s="40">
        <f>AJ3/AH3</f>
        <v>0.43396226415094341</v>
      </c>
      <c r="BF3" s="40">
        <f>AM3/AH3</f>
        <v>0.18349056603773584</v>
      </c>
      <c r="BG3" s="40">
        <f>AQ3/AH3</f>
        <v>8.2075471698113203E-2</v>
      </c>
      <c r="BH3" s="12">
        <f>AQ3+AP3+AN3+BI3+BJ3</f>
        <v>778</v>
      </c>
    </row>
    <row r="4" spans="1:62" ht="15" thickTop="1" thickBot="1" x14ac:dyDescent="0.3">
      <c r="A4">
        <v>2021</v>
      </c>
      <c r="B4" s="15">
        <v>180</v>
      </c>
      <c r="C4" s="15">
        <v>400</v>
      </c>
      <c r="D4" s="15">
        <v>55</v>
      </c>
      <c r="E4" s="15">
        <f>200+160+350</f>
        <v>710</v>
      </c>
      <c r="F4" s="17">
        <v>15</v>
      </c>
      <c r="G4" s="20">
        <f>SUM(B4:F4)</f>
        <v>1360</v>
      </c>
      <c r="H4" s="15">
        <v>100</v>
      </c>
      <c r="I4" s="15">
        <v>310</v>
      </c>
      <c r="J4" s="15">
        <v>900</v>
      </c>
      <c r="K4" s="15">
        <v>140</v>
      </c>
      <c r="L4" s="15">
        <v>95</v>
      </c>
      <c r="M4" s="17">
        <v>-350</v>
      </c>
      <c r="N4" s="22">
        <f>SUM(H4:M4)</f>
        <v>1195</v>
      </c>
      <c r="O4" s="19">
        <f>G4+N4</f>
        <v>2555</v>
      </c>
      <c r="P4" s="15">
        <v>305</v>
      </c>
      <c r="Q4" s="15">
        <v>510</v>
      </c>
      <c r="R4" s="15">
        <v>100</v>
      </c>
      <c r="S4" s="17">
        <v>53</v>
      </c>
      <c r="T4" s="26">
        <f>SUM(P4:S4)</f>
        <v>968</v>
      </c>
      <c r="U4" s="15">
        <v>200</v>
      </c>
      <c r="V4" s="15">
        <v>140</v>
      </c>
      <c r="W4" s="17">
        <v>20</v>
      </c>
      <c r="X4" s="21">
        <f>SUM(U4:W4)</f>
        <v>360</v>
      </c>
      <c r="Y4" s="19">
        <f>T4+X4</f>
        <v>1328</v>
      </c>
      <c r="Z4" s="15">
        <v>440</v>
      </c>
      <c r="AA4" s="15">
        <v>230</v>
      </c>
      <c r="AB4" s="16">
        <f>AQ4</f>
        <v>662</v>
      </c>
      <c r="AC4" s="16">
        <f>O4-Y4-SUM(Z4:AB4)</f>
        <v>-105</v>
      </c>
      <c r="AD4" s="21">
        <f>SUM(Z4:AC4)</f>
        <v>1227</v>
      </c>
      <c r="AE4" s="19">
        <f>Y4+AD4</f>
        <v>2555</v>
      </c>
      <c r="AF4" s="20">
        <v>5600</v>
      </c>
      <c r="AG4" s="17">
        <v>300</v>
      </c>
      <c r="AH4" s="14">
        <f>AF4-AG4</f>
        <v>5300</v>
      </c>
      <c r="AI4" s="22">
        <v>2650</v>
      </c>
      <c r="AJ4" s="20">
        <f>AH4-AI4</f>
        <v>2650</v>
      </c>
      <c r="AK4" s="20">
        <v>428</v>
      </c>
      <c r="AL4" s="17">
        <v>850</v>
      </c>
      <c r="AM4" s="20">
        <f>AJ4-AK4-AL4</f>
        <v>1372</v>
      </c>
      <c r="AN4" s="22">
        <v>360</v>
      </c>
      <c r="AO4" s="20">
        <f>AM4-AN4</f>
        <v>1012</v>
      </c>
      <c r="AP4" s="16">
        <f>ROUND((AO4*0.35),-1)</f>
        <v>350</v>
      </c>
      <c r="AQ4" s="18">
        <f>AO4-AP4</f>
        <v>662</v>
      </c>
      <c r="AR4" s="37">
        <f>G4/T4</f>
        <v>1.4049586776859504</v>
      </c>
      <c r="AS4" s="37">
        <f>(G4-E4)/T4</f>
        <v>0.67148760330578516</v>
      </c>
      <c r="AT4" s="37">
        <f>AH4/C4</f>
        <v>13.25</v>
      </c>
      <c r="AU4" s="38">
        <f>360/AT4</f>
        <v>27.169811320754718</v>
      </c>
      <c r="AV4" s="38">
        <f>AI4/E4</f>
        <v>3.732394366197183</v>
      </c>
      <c r="AW4" s="38">
        <f>360/AV4</f>
        <v>96.452830188679243</v>
      </c>
      <c r="AX4" s="38">
        <f>AH4/O4</f>
        <v>2.0743639921722115</v>
      </c>
      <c r="AY4" s="38">
        <f>360/AX4</f>
        <v>173.54716981132074</v>
      </c>
      <c r="AZ4" s="38">
        <f>AH4/N4</f>
        <v>4.4351464435146442</v>
      </c>
      <c r="BA4" s="38">
        <f>360/AZ4</f>
        <v>81.169811320754718</v>
      </c>
      <c r="BB4" s="38">
        <f>Y4/O4</f>
        <v>0.51976516634050884</v>
      </c>
      <c r="BC4" s="40">
        <f>AN4/(Q4+U4)</f>
        <v>0.50704225352112675</v>
      </c>
      <c r="BD4" s="40">
        <f>AN4/(AK4+AL4)</f>
        <v>0.28169014084507044</v>
      </c>
      <c r="BE4" s="40">
        <f>AJ4/AH4</f>
        <v>0.5</v>
      </c>
      <c r="BF4" s="40">
        <f>AM4/AH4</f>
        <v>0.25886792452830187</v>
      </c>
      <c r="BG4" s="40">
        <f>AQ4/AH4</f>
        <v>0.12490566037735849</v>
      </c>
      <c r="BH4" s="12">
        <f>AQ4+AP4+AN4+BI4+BJ4</f>
        <v>1372</v>
      </c>
    </row>
    <row r="5" spans="1:62" ht="15" thickTop="1" thickBot="1" x14ac:dyDescent="0.3">
      <c r="A5">
        <v>2022</v>
      </c>
      <c r="B5" s="12">
        <v>170</v>
      </c>
      <c r="C5" s="12">
        <v>500</v>
      </c>
      <c r="D5" s="12">
        <v>45</v>
      </c>
      <c r="E5" s="12">
        <v>750</v>
      </c>
      <c r="F5" s="12">
        <v>10</v>
      </c>
      <c r="G5" s="20">
        <f>SUM(B5:F5)</f>
        <v>1475</v>
      </c>
      <c r="H5" s="12">
        <v>150</v>
      </c>
      <c r="I5" s="12">
        <v>310</v>
      </c>
      <c r="J5" s="12">
        <v>1200</v>
      </c>
      <c r="K5" s="12">
        <v>160</v>
      </c>
      <c r="L5" s="12">
        <v>95</v>
      </c>
      <c r="M5" s="12">
        <v>-450</v>
      </c>
      <c r="N5" s="22">
        <f>SUM(H5:M5)</f>
        <v>1465</v>
      </c>
      <c r="O5" s="19">
        <f>G5+N5</f>
        <v>2940</v>
      </c>
      <c r="P5" s="12">
        <v>515</v>
      </c>
      <c r="Q5" s="12">
        <v>650</v>
      </c>
      <c r="R5" s="12">
        <v>55</v>
      </c>
      <c r="S5" s="29">
        <v>50</v>
      </c>
      <c r="T5" s="26">
        <f>SUM(P5:S5)</f>
        <v>1270</v>
      </c>
      <c r="U5" s="12">
        <v>250</v>
      </c>
      <c r="V5" s="12">
        <v>150</v>
      </c>
      <c r="W5" s="12">
        <v>50</v>
      </c>
      <c r="X5" s="21">
        <f>SUM(U5:W5)</f>
        <v>450</v>
      </c>
      <c r="Y5" s="19">
        <f>T5+X5</f>
        <v>1720</v>
      </c>
      <c r="Z5" s="3">
        <v>440</v>
      </c>
      <c r="AA5" s="3">
        <v>230</v>
      </c>
      <c r="AB5" s="16">
        <f>AQ5</f>
        <v>340</v>
      </c>
      <c r="AC5" s="16">
        <f>O5-Y5-SUM(Z5:AB5)</f>
        <v>210</v>
      </c>
      <c r="AD5" s="21">
        <f>SUM(Z5:AC5)</f>
        <v>1220</v>
      </c>
      <c r="AE5" s="19">
        <f>Y5+AD5</f>
        <v>2940</v>
      </c>
      <c r="AF5" s="27">
        <v>6200</v>
      </c>
      <c r="AG5" s="32">
        <v>200</v>
      </c>
      <c r="AH5" s="14">
        <f>AF5-AG5</f>
        <v>6000</v>
      </c>
      <c r="AI5" s="35">
        <v>3500</v>
      </c>
      <c r="AJ5" s="20">
        <f>AH5-AI5</f>
        <v>2500</v>
      </c>
      <c r="AK5" s="27">
        <v>600</v>
      </c>
      <c r="AL5" s="32">
        <v>900</v>
      </c>
      <c r="AM5" s="20">
        <f>AJ5-AK5-AL5</f>
        <v>1000</v>
      </c>
      <c r="AN5" s="35">
        <v>470</v>
      </c>
      <c r="AO5" s="20">
        <f>AM5-AN5</f>
        <v>530</v>
      </c>
      <c r="AP5" s="16">
        <f>ROUND((AO5*0.35),-1)</f>
        <v>190</v>
      </c>
      <c r="AQ5" s="18">
        <f>AO5-AP5</f>
        <v>340</v>
      </c>
      <c r="AR5" s="37">
        <f>G5/T5</f>
        <v>1.1614173228346456</v>
      </c>
      <c r="AS5" s="37">
        <f>(G5-E5)/T5</f>
        <v>0.57086614173228345</v>
      </c>
      <c r="AT5" s="37">
        <f>AH5/C5</f>
        <v>12</v>
      </c>
      <c r="AU5" s="38">
        <f>360/AT5</f>
        <v>30</v>
      </c>
      <c r="AV5" s="38">
        <f>AI5/E5</f>
        <v>4.666666666666667</v>
      </c>
      <c r="AW5" s="38">
        <f>360/AV5</f>
        <v>77.142857142857139</v>
      </c>
      <c r="AX5" s="38">
        <f>AH5/O5</f>
        <v>2.0408163265306123</v>
      </c>
      <c r="AY5" s="38">
        <f>360/AX5</f>
        <v>176.4</v>
      </c>
      <c r="AZ5" s="38">
        <f>AH5/N5</f>
        <v>4.0955631399317403</v>
      </c>
      <c r="BA5" s="38">
        <f>360/AZ5</f>
        <v>87.9</v>
      </c>
      <c r="BB5" s="38">
        <f>Y5/O5</f>
        <v>0.58503401360544216</v>
      </c>
      <c r="BC5" s="40">
        <f>AN5/(Q5+U5)</f>
        <v>0.52222222222222225</v>
      </c>
      <c r="BD5" s="40">
        <f>AN5/(AK5+AL5)</f>
        <v>0.31333333333333335</v>
      </c>
      <c r="BE5" s="40">
        <f>AJ5/AH5</f>
        <v>0.41666666666666669</v>
      </c>
      <c r="BF5" s="40">
        <f>AM5/AH5</f>
        <v>0.16666666666666666</v>
      </c>
      <c r="BG5" s="40">
        <f>AQ5/AH5</f>
        <v>5.6666666666666664E-2</v>
      </c>
      <c r="BH5" s="12">
        <f>AQ5+AP5+AN5+BI5+BJ5</f>
        <v>1000</v>
      </c>
    </row>
    <row r="6" spans="1:62" ht="15" thickTop="1" thickBot="1" x14ac:dyDescent="0.3">
      <c r="A6">
        <v>2023</v>
      </c>
      <c r="B6" s="12">
        <v>160</v>
      </c>
      <c r="C6" s="12">
        <v>700</v>
      </c>
      <c r="D6" s="12">
        <v>40</v>
      </c>
      <c r="E6" s="12">
        <v>970</v>
      </c>
      <c r="F6" s="12">
        <v>5</v>
      </c>
      <c r="G6" s="20">
        <f>SUM(B6:F6)</f>
        <v>1875</v>
      </c>
      <c r="H6" s="12">
        <v>250</v>
      </c>
      <c r="I6" s="12">
        <v>400</v>
      </c>
      <c r="J6" s="12">
        <v>2000</v>
      </c>
      <c r="K6" s="12">
        <v>170</v>
      </c>
      <c r="L6" s="12">
        <v>100</v>
      </c>
      <c r="M6" s="12">
        <v>-550</v>
      </c>
      <c r="N6" s="22">
        <f>SUM(H6:M6)</f>
        <v>2370</v>
      </c>
      <c r="O6" s="19">
        <f>G6+N6</f>
        <v>4245</v>
      </c>
      <c r="P6" s="12">
        <v>700</v>
      </c>
      <c r="Q6" s="12">
        <v>955</v>
      </c>
      <c r="R6" s="12">
        <v>75</v>
      </c>
      <c r="S6" s="13">
        <v>85</v>
      </c>
      <c r="T6" s="26">
        <f>SUM(P6:S6)</f>
        <v>1815</v>
      </c>
      <c r="U6" s="12">
        <v>450</v>
      </c>
      <c r="V6" s="12">
        <v>170</v>
      </c>
      <c r="W6" s="12">
        <v>20</v>
      </c>
      <c r="X6" s="21">
        <f>SUM(U6:W6)</f>
        <v>640</v>
      </c>
      <c r="Y6" s="19">
        <f>T6+X6</f>
        <v>2455</v>
      </c>
      <c r="Z6" s="3">
        <v>600</v>
      </c>
      <c r="AA6" s="3">
        <v>250</v>
      </c>
      <c r="AB6" s="16">
        <f>AQ6</f>
        <v>340</v>
      </c>
      <c r="AC6" s="16">
        <f>O6-Y6-SUM(Z6:AB6)</f>
        <v>600</v>
      </c>
      <c r="AD6" s="21">
        <f>SUM(Z6:AC6)</f>
        <v>1790</v>
      </c>
      <c r="AE6" s="19">
        <f>Y6+AD6</f>
        <v>4245</v>
      </c>
      <c r="AF6" s="28">
        <v>7300</v>
      </c>
      <c r="AG6" s="33">
        <v>180</v>
      </c>
      <c r="AH6" s="14">
        <f>AF6-AG6</f>
        <v>7120</v>
      </c>
      <c r="AI6" s="36">
        <v>4200</v>
      </c>
      <c r="AJ6" s="20">
        <f>AH6-AI6</f>
        <v>2920</v>
      </c>
      <c r="AK6" s="28">
        <v>700</v>
      </c>
      <c r="AL6" s="33">
        <v>1000</v>
      </c>
      <c r="AM6" s="20">
        <f>AJ6-AK6-AL6</f>
        <v>1220</v>
      </c>
      <c r="AN6" s="36">
        <v>700</v>
      </c>
      <c r="AO6" s="20">
        <f>AM6-AN6</f>
        <v>520</v>
      </c>
      <c r="AP6" s="17">
        <f>ROUND((AO6*0.35),-1)</f>
        <v>180</v>
      </c>
      <c r="AQ6" s="19">
        <f>AO6-AP6</f>
        <v>340</v>
      </c>
      <c r="AR6" s="37">
        <f>G6/T6</f>
        <v>1.0330578512396693</v>
      </c>
      <c r="AS6" s="37">
        <f>(G6-E6)/T6</f>
        <v>0.49862258953168043</v>
      </c>
      <c r="AT6" s="37">
        <f>AH6/C6</f>
        <v>10.171428571428571</v>
      </c>
      <c r="AU6" s="38">
        <f>360/AT6</f>
        <v>35.393258426966291</v>
      </c>
      <c r="AV6" s="38">
        <f>AI6/E6</f>
        <v>4.3298969072164946</v>
      </c>
      <c r="AW6" s="38">
        <f>360/AV6</f>
        <v>83.142857142857153</v>
      </c>
      <c r="AX6" s="38">
        <f>AH6/O6</f>
        <v>1.6772673733804475</v>
      </c>
      <c r="AY6" s="38">
        <f>360/AX6</f>
        <v>214.63483146067418</v>
      </c>
      <c r="AZ6" s="38">
        <f>AH6/N6</f>
        <v>3.0042194092827006</v>
      </c>
      <c r="BA6" s="38">
        <f>360/AZ6</f>
        <v>119.8314606741573</v>
      </c>
      <c r="BB6" s="38">
        <f>Y6/O6</f>
        <v>0.57832744405182568</v>
      </c>
      <c r="BC6" s="40">
        <f>AN6/(Q6+U6)</f>
        <v>0.49822064056939502</v>
      </c>
      <c r="BD6" s="40">
        <f>AN6/(AK6+AL6)</f>
        <v>0.41176470588235292</v>
      </c>
      <c r="BE6" s="40">
        <f>AJ6/AH6</f>
        <v>0.4101123595505618</v>
      </c>
      <c r="BF6" s="40">
        <f>AM6/AH6</f>
        <v>0.17134831460674158</v>
      </c>
      <c r="BG6" s="40">
        <f>AQ6/AH6</f>
        <v>4.7752808988764044E-2</v>
      </c>
      <c r="BH6" s="12">
        <f>AQ6+AP6+AN6+BI6+BJ6</f>
        <v>1220</v>
      </c>
    </row>
    <row r="7" spans="1:62" ht="13.8" thickTop="1" x14ac:dyDescent="0.25"/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< ! [ C D A T A [ T a b l a 2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 E s t a d o s 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 E s t a d o s 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 C o l u m n s \ E f e c t i v o 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 C o l u m n s \ C u e n t a s   p o r   c o b r a r 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 C o l u m n s \ O t r a s   c u e n t a s   p o r   c o b r a r 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 C o l u m n s \ I n v e n t a r i o   d e   m e r c a n c � a s 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 C o l u m n s \ G a s t o s   p a g a d o   p o r   a n t i c i p a d o 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 a c t i v o   c i r c u l a n t e 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 C o l u m n s \ T e r r e n o 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 C o l u m n s \ E d i f i c i o 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 C o l u m n s \ M a q u i n a r i a   y   e q u i p o s 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 C o l u m n s \ M o b i l i a r i o 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 C o l u m n s \ V e h � c u l o 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 C o l u m n s \ - D e p r e c i a c i � n   a c u m u l a d a 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 p r o p i e d a d e s ,   p l a n t a   y   e q u i p o ,   n e t o 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 A C T I V O S 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 C o l u m n s \ C u e n t a s   p o r   p a g a r ,   p r o v e e d o r e s 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 C o l u m n s \ P r � s t a m o s   b a n c a r i o s c p 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 C o l u m n s \ S u e l d o s   y   s a l a r i o s   p o r   p a g a r 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 C o l u m n s \ I m p u e s t o s   p o r   p a g a r 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 p a s i v o   a   c o r t o   p l a z o 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 C o l u m n s \ P r � s t a m o s   b a n c a r i o s 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 C o l u m n s \ P r e s t a c i o n e s   s o c i a l e s 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 C o l u m n s \ C u e n t a s   p o r   p a g a r ,   s o c i o s 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 p a s i v o   a   l a r g o   p l a z o 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 P A S I V O S 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 C o l u m n s \ C a p i t a l   s o c i a l 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 C o l u m n s \ R e s e r v a s   d e   c a p i t a l 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 C o l u m n s \ U t i l i d a d e s   d e l   e j e r c i c i o 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 C o l u m n s \ A m o r t i z a c i o n e s 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 P A T R I M O N I O 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 P A S I V O   Y   P A T R I M O N I O 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 C o l u m n s \ V e n t a s   B r u t a s 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 C o l u m n s \ -   D e s c u e n t o s   y   d e v o l u c i o n e s   e n   v e n t a s 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 v e n t a s   n e t a s 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 C o l u m n s \ C o s t o   d e   V e n t a s 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 C o l u m n s \ =   U t i l i d a d   b r u t a   e n   v e n t a s 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 C o l u m n s \ G a s t o s   d e   v e n t a s 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 C o l u m n s \ G a s t o s   d e   a d m i n i s t r a c i � n 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 C o l u m n s \ U t i l i d a d   e n   o p e r a c i � n 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 C o l u m n s \ G a s t o s   p o r   i n t e r e s e s 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 C o l u m n s \ U t i l i d a d   a n t e s   d e   i m p u e s t o s 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 C o l u m n s \ P r o v i s i � n   p a r a   i m p u e s t o s 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 C o l u m n s \ U t i l i d a d   n e t a 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 C o l u m n s \ R e l a c i � n   c o r r i e n t e 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 C o l u m n s \ P r u e b a   a c � d a 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 C o l u m n s \ R o t a c i � n   d e   C a r t e r a   ( v e c e s ) 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 C o l u m n s \ R o t a c i � n   d e   C a r t e r a   ( d i a s ) 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 C o l u m n s \ R o t a c i � n   d e   I n v e n t a r i o s   ( v e c e s ) 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 C o l u m n s \ R o t a c i � n   d e   I n v e n t a r i o s   ( d i a s ) 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 C o l u m n s \ R o t a c i � n   d e   A c t i v o s   ( v e c e s ) 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 C o l u m n s \ R o t a c i � n   d e   A c t i v o s   ( d i a s ) 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 C o l u m n s \ R o t a c i � n   d e   a c t i v o s   f i j o s   ( v e c e s ) 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 C o l u m n s \ R o t a c i � n   d e   a c t i v o s   f i j o s   ( d i a s ) 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 C o l u m n s \ A p a l a n c a m i e n t o 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 C o l u m n s \ C o s t o   F i n a n c i e r o   ( B a n c a r i o ) 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 C o l u m n s \ C o s t o   F i n a n c i e r o / g a s t o s 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 C o l u m n s \ R e n t a b i l i d a d   B r u t a 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 C o l u m n s \ R e n t a b i l i d a d   O p e r a t i v a 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 C o l u m n s \ R e n t a b i l i d a d   N e t a 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 C o l u m n s \ E B I T D A 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 C o l u m n s \ D e p r e c i a c i o n   c a u s a d a 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 C o l u m n s \ A m o r t i z a c i o n   c a u s a d a 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 T a b l a 2 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E s t a d o s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3 7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T a b l a 2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3 0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5 . 1 1 8 6 ] ] > < / C u s t o m C o n t e n t > < / G e m i n i > 
</file>

<file path=customXml/item17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d = " h t t p : / / w w w . w 3 . o r g / 2 0 0 1 / X M L S c h e m a "   x m l n s : x s i = " h t t p : / / w w w . w 3 . o r g / 2 0 0 1 / X M L S c h e m a - i n s t a n c e " > < L i n k e d T a b l e L i s t > < L i n k e d T a b l e I n f o > < E x c e l T a b l e N a m e > E s t a d o s < / E x c e l T a b l e N a m e > < G e m i n i T a b l e I d > E s t a d o s < / G e m i n i T a b l e I d > < L i n k e d C o l u m n L i s t   / > < U p d a t e N e e d e d > f a l s e < / U p d a t e N e e d e d > < R o w C o u n t > 0 < / R o w C o u n t > < / L i n k e d T a b l e I n f o > < L i n k e d T a b l e I n f o > < E x c e l T a b l e N a m e > T a b l a 2 < / E x c e l T a b l e N a m e > < G e m i n i T a b l e I d > T a b l a 2 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 2 0 2 4 - 0 5 - 0 5 T 1 4 : 3 5 : 5 6 . 7 0 6 2 0 0 7 - 0 5 : 0 0 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E s t a d o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 A � o < / s t r i n g > < / k e y > < v a l u e > < i n t > 7 4 < / i n t > < / v a l u e > < / i t e m > < i t e m > < k e y > < s t r i n g > E f e c t i v o < / s t r i n g > < / k e y > < v a l u e > < i n t > 1 0 4 < / i n t > < / v a l u e > < / i t e m > < i t e m > < k e y > < s t r i n g > C u e n t a s   p o r   c o b r a r < / s t r i n g > < / k e y > < v a l u e > < i n t > 1 9 1 < / i n t > < / v a l u e > < / i t e m > < i t e m > < k e y > < s t r i n g > O t r a s   c u e n t a s   p o r   c o b r a r < / s t r i n g > < / k e y > < v a l u e > < i n t > 2 3 6 < / i n t > < / v a l u e > < / i t e m > < i t e m > < k e y > < s t r i n g > I n v e n t a r i o   d e   m e r c a n c � a s < / s t r i n g > < / k e y > < v a l u e > < i n t > 2 3 7 < / i n t > < / v a l u e > < / i t e m > < i t e m > < k e y > < s t r i n g > G a s t o s   p a g a d o   p o r   a n t i c i p a d o < / s t r i n g > < / k e y > < v a l u e > < i n t > 2 7 3 < / i n t > < / v a l u e > < / i t e m > < i t e m > < k e y > < s t r i n g > T o t a l   a c t i v o   c i r c u l a n t e < / s t r i n g > < / k e y > < v a l u e > < i n t > 2 0 9 < / i n t > < / v a l u e > < / i t e m > < i t e m > < k e y > < s t r i n g > T e r r e n o < / s t r i n g > < / k e y > < v a l u e > < i n t > 1 0 2 < / i n t > < / v a l u e > < / i t e m > < i t e m > < k e y > < s t r i n g > E d i f i c i o < / s t r i n g > < / k e y > < v a l u e > < i n t > 9 8 < / i n t > < / v a l u e > < / i t e m > < i t e m > < k e y > < s t r i n g > M a q u i n a r i a   y   e q u i p o s < / s t r i n g > < / k e y > < v a l u e > < i n t > 2 0 9 < / i n t > < / v a l u e > < / i t e m > < i t e m > < k e y > < s t r i n g > M o b i l i a r i o < / s t r i n g > < / k e y > < v a l u e > < i n t > 1 2 1 < / i n t > < / v a l u e > < / i t e m > < i t e m > < k e y > < s t r i n g > V e h � c u l o < / s t r i n g > < / k e y > < v a l u e > < i n t > 1 0 8 < / i n t > < / v a l u e > < / i t e m > < i t e m > < k e y > < s t r i n g > - D e p r e c i a c i � n   a c u m u l a d a < / s t r i n g > < / k e y > < v a l u e > < i n t > 2 3 7 < / i n t > < / v a l u e > < / i t e m > < i t e m > < k e y > < s t r i n g > T o t a l   p r o p i e d a d e s ,   p l a n t a   y   e q u i p o ,   n e t o < / s t r i n g > < / k e y > < v a l u e > < i n t > 3 5 0 < / i n t > < / v a l u e > < / i t e m > < i t e m > < k e y > < s t r i n g > T O T A L   A C T I V O S < / s t r i n g > < / k e y > < v a l u e > < i n t > 1 6 3 < / i n t > < / v a l u e > < / i t e m > < i t e m > < k e y > < s t r i n g > C u e n t a s   p o r   p a g a r ,   p r o v e e d o r e s < / s t r i n g > < / k e y > < v a l u e > < i n t > 2 8 9 < / i n t > < / v a l u e > < / i t e m > < i t e m > < k e y > < s t r i n g > P r � s t a m o s   b a n c a r i o s c p < / s t r i n g > < / k e y > < v a l u e > < i n t > 2 2 2 < / i n t > < / v a l u e > < / i t e m > < i t e m > < k e y > < s t r i n g > S u e l d o s   y   s a l a r i o s   p o r   p a g a r < / s t r i n g > < / k e y > < v a l u e > < i n t > 2 5 8 < / i n t > < / v a l u e > < / i t e m > < i t e m > < k e y > < s t r i n g > I m p u e s t o s   p o r   p a g a r < / s t r i n g > < / k e y > < v a l u e > < i n t > 2 0 4 < / i n t > < / v a l u e > < / i t e m > < i t e m > < k e y > < s t r i n g > T o t a l   p a s i v o   a   c o r t o   p l a z o < / s t r i n g > < / k e y > < v a l u e > < i n t > 2 3 6 < / i n t > < / v a l u e > < / i t e m > < i t e m > < k e y > < s t r i n g > P r � s t a m o s   b a n c a r i o s < / s t r i n g > < / k e y > < v a l u e > < i n t > 2 0 4 < / i n t > < / v a l u e > < / i t e m > < i t e m > < k e y > < s t r i n g > P r e s t a c i o n e s   s o c i a l e s < / s t r i n g > < / k e y > < v a l u e > < i n t > 2 0 5 < / i n t > < / v a l u e > < / i t e m > < i t e m > < k e y > < s t r i n g > C u e n t a s   p o r   p a g a r ,   s o c i o s < / s t r i n g > < / k e y > < v a l u e > < i n t > 2 3 9 < / i n t > < / v a l u e > < / i t e m > < i t e m > < k e y > < s t r i n g > T o t a l   p a s i v o   a   l a r g o   p l a z o < / s t r i n g > < / k e y > < v a l u e > < i n t > 2 3 4 < / i n t > < / v a l u e > < / i t e m > < i t e m > < k e y > < s t r i n g > T O T A L   P A S I V O S < / s t r i n g > < / k e y > < v a l u e > < i n t > 1 6 2 < / i n t > < / v a l u e > < / i t e m > < i t e m > < k e y > < s t r i n g > C a p i t a l   s o c i a l < / s t r i n g > < / k e y > < v a l u e > < i n t > 1 4 2 < / i n t > < / v a l u e > < / i t e m > < i t e m > < k e y > < s t r i n g > R e s e r v a s   d e   c a p i t a l < / s t r i n g > < / k e y > < v a l u e > < i n t > 1 8 9 < / i n t > < / v a l u e > < / i t e m > < i t e m > < k e y > < s t r i n g > U t i l i d a d e s   d e l   e j e r c i c i o < / s t r i n g > < / k e y > < v a l u e > < i n t > 2 1 5 < / i n t > < / v a l u e > < / i t e m > < i t e m > < k e y > < s t r i n g > A m o r t i z a c i o n e s < / s t r i n g > < / k e y > < v a l u e > < i n t > 1 6 3 < / i n t > < / v a l u e > < / i t e m > < i t e m > < k e y > < s t r i n g > T O T A L   P A T R I M O N I O < / s t r i n g > < / k e y > < v a l u e > < i n t > 1 9 8 < / i n t > < / v a l u e > < / i t e m > < i t e m > < k e y > < s t r i n g > T O T A L   P A S I V O   Y   P A T R I M O N I O < / s t r i n g > < / k e y > < v a l u e > < i n t > 2 7 4 < / i n t > < / v a l u e > < / i t e m > < i t e m > < k e y > < s t r i n g > V e n t a s   B r u t a s < / s t r i n g > < / k e y > < v a l u e > < i n t > 1 4 9 < / i n t > < / v a l u e > < / i t e m > < i t e m > < k e y > < s t r i n g > -   D e s c u e n t o s   y   d e v o l u c i o n e s   e n   v e n t a s < / s t r i n g > < / k e y > < v a l u e > < i n t > 3 3 9 < / i n t > < / v a l u e > < / i t e m > < i t e m > < k e y > < s t r i n g > T o t a l   v e n t a s   n e t a s < / s t r i n g > < / k e y > < v a l u e > < i n t > 1 8 0 < / i n t > < / v a l u e > < / i t e m > < i t e m > < k e y > < s t r i n g > C o s t o   d e   V e n t a s < / s t r i n g > < / k e y > < v a l u e > < i n t > 1 6 6 < / i n t > < / v a l u e > < / i t e m > < i t e m > < k e y > < s t r i n g > =   U t i l i d a d   b r u t a   e n   v e n t a s < / s t r i n g > < / k e y > < v a l u e > < i n t > 2 4 0 < / i n t > < / v a l u e > < / i t e m > < i t e m > < k e y > < s t r i n g > G a s t o s   d e   v e n t a s < / s t r i n g > < / k e y > < v a l u e > < i n t > 1 7 4 < / i n t > < / v a l u e > < / i t e m > < i t e m > < k e y > < s t r i n g > G a s t o s   d e   a d m i n i s t r a c i � n < / s t r i n g > < / k e y > < v a l u e > < i n t > 2 3 7 < / i n t > < / v a l u e > < / i t e m > < i t e m > < k e y > < s t r i n g > U t i l i d a d   e n   o p e r a c i � n < / s t r i n g > < / k e y > < v a l u e > < i n t > 2 0 7 < / i n t > < / v a l u e > < / i t e m > < i t e m > < k e y > < s t r i n g > G a s t o s   p o r   i n t e r e s e s < / s t r i n g > < / k e y > < v a l u e > < i n t > 2 0 1 < / i n t > < / v a l u e > < / i t e m > < i t e m > < k e y > < s t r i n g > U t i l i d a d   a n t e s   d e   i m p u e s t o s < / s t r i n g > < / k e y > < v a l u e > < i n t > 2 5 6 < / i n t > < / v a l u e > < / i t e m > < i t e m > < k e y > < s t r i n g > P r o v i s i � n   p a r a   i m p u e s t o s < / s t r i n g > < / k e y > < v a l u e > < i n t > 2 3 8 < / i n t > < / v a l u e > < / i t e m > < i t e m > < k e y > < s t r i n g > U t i l i d a d   n e t a < / s t r i n g > < / k e y > < v a l u e > < i n t > 1 4 1 < / i n t > < / v a l u e > < / i t e m > < i t e m > < k e y > < s t r i n g > R e l a c i � n   c o r r i e n t e < / s t r i n g > < / k e y > < v a l u e > < i n t > 1 8 1 < / i n t > < / v a l u e > < / i t e m > < i t e m > < k e y > < s t r i n g > P r u e b a   a c � d a < / s t r i n g > < / k e y > < v a l u e > < i n t > 1 4 2 < / i n t > < / v a l u e > < / i t e m > < i t e m > < k e y > < s t r i n g > R o t a c i � n   d e   C a r t e r a   ( v e c e s ) < / s t r i n g > < / k e y > < v a l u e > < i n t > 2 5 3 < / i n t > < / v a l u e > < / i t e m > < i t e m > < k e y > < s t r i n g > R o t a c i � n   d e   C a r t e r a   ( d i a s ) < / s t r i n g > < / k e y > < v a l u e > < i n t > 2 4 1 < / i n t > < / v a l u e > < / i t e m > < i t e m > < k e y > < s t r i n g > R o t a c i � n   d e   I n v e n t a r i o s   ( v e c e s ) < / s t r i n g > < / k e y > < v a l u e > < i n t > 2 8 4 < / i n t > < / v a l u e > < / i t e m > < i t e m > < k e y > < s t r i n g > R o t a c i � n   d e   I n v e n t a r i o s   ( d i a s ) < / s t r i n g > < / k e y > < v a l u e > < i n t > 2 7 2 < / i n t > < / v a l u e > < / i t e m > < i t e m > < k e y > < s t r i n g > R o t a c i � n   d e   A c t i v o s   ( v e c e s ) < / s t r i n g > < / k e y > < v a l u e > < i n t > 2 5 3 < / i n t > < / v a l u e > < / i t e m > < i t e m > < k e y > < s t r i n g > R o t a c i � n   d e   A c t i v o s   ( d i a s ) < / s t r i n g > < / k e y > < v a l u e > < i n t > 2 4 1 < / i n t > < / v a l u e > < / i t e m > < i t e m > < k e y > < s t r i n g > R o t a c i � n   d e   a c t i v o s   f i j o s   ( v e c e s ) < / s t r i n g > < / k e y > < v a l u e > < i n t > 2 8 8 < / i n t > < / v a l u e > < / i t e m > < i t e m > < k e y > < s t r i n g > R o t a c i � n   d e   a c t i v o s   f i j o s   ( d i a s ) < / s t r i n g > < / k e y > < v a l u e > < i n t > 2 7 6 < / i n t > < / v a l u e > < / i t e m > < i t e m > < k e y > < s t r i n g > A p a l a n c a m i e n t o < / s t r i n g > < / k e y > < v a l u e > < i n t > 1 6 7 < / i n t > < / v a l u e > < / i t e m > < i t e m > < k e y > < s t r i n g > C o s t o   F i n a n c i e r o   ( B a n c a r i o ) < / s t r i n g > < / k e y > < v a l u e > < i n t > 2 5 4 < / i n t > < / v a l u e > < / i t e m > < i t e m > < k e y > < s t r i n g > C o s t o   F i n a n c i e r o / g a s t o s < / s t r i n g > < / k e y > < v a l u e > < i n t > 2 2 8 < / i n t > < / v a l u e > < / i t e m > < i t e m > < k e y > < s t r i n g > R e n t a b i l i d a d   B r u t a < / s t r i n g > < / k e y > < v a l u e > < i n t > 1 8 4 < / i n t > < / v a l u e > < / i t e m > < i t e m > < k e y > < s t r i n g > R e n t a b i l i d a d   O p e r a t i v a < / s t r i n g > < / k e y > < v a l u e > < i n t > 2 1 9 < / i n t > < / v a l u e > < / i t e m > < i t e m > < k e y > < s t r i n g > R e n t a b i l i d a d   N e t a < / s t r i n g > < / k e y > < v a l u e > < i n t > 1 7 8 < / i n t > < / v a l u e > < / i t e m > < i t e m > < k e y > < s t r i n g > E B I T D A < / s t r i n g > < / k e y > < v a l u e > < i n t > 1 0 0 < / i n t > < / v a l u e > < / i t e m > < i t e m > < k e y > < s t r i n g > D e p r e c i a c i o n   c a u s a d a < / s t r i n g > < / k e y > < v a l u e > < i n t > 2 1 0 < / i n t > < / v a l u e > < / i t e m > < i t e m > < k e y > < s t r i n g > A m o r t i z a c i o n   c a u s a d a < / s t r i n g > < / k e y > < v a l u e > < i n t > 2 1 3 < / i n t > < / v a l u e > < / i t e m > < / C o l u m n W i d t h s > < C o l u m n D i s p l a y I n d e x > < i t e m > < k e y > < s t r i n g > A � o < / s t r i n g > < / k e y > < v a l u e > < i n t > 0 < / i n t > < / v a l u e > < / i t e m > < i t e m > < k e y > < s t r i n g > E f e c t i v o < / s t r i n g > < / k e y > < v a l u e > < i n t > 1 < / i n t > < / v a l u e > < / i t e m > < i t e m > < k e y > < s t r i n g > C u e n t a s   p o r   c o b r a r < / s t r i n g > < / k e y > < v a l u e > < i n t > 2 < / i n t > < / v a l u e > < / i t e m > < i t e m > < k e y > < s t r i n g > O t r a s   c u e n t a s   p o r   c o b r a r < / s t r i n g > < / k e y > < v a l u e > < i n t > 3 < / i n t > < / v a l u e > < / i t e m > < i t e m > < k e y > < s t r i n g > I n v e n t a r i o   d e   m e r c a n c � a s < / s t r i n g > < / k e y > < v a l u e > < i n t > 4 < / i n t > < / v a l u e > < / i t e m > < i t e m > < k e y > < s t r i n g > G a s t o s   p a g a d o   p o r   a n t i c i p a d o < / s t r i n g > < / k e y > < v a l u e > < i n t > 5 < / i n t > < / v a l u e > < / i t e m > < i t e m > < k e y > < s t r i n g > T o t a l   a c t i v o   c i r c u l a n t e < / s t r i n g > < / k e y > < v a l u e > < i n t > 6 < / i n t > < / v a l u e > < / i t e m > < i t e m > < k e y > < s t r i n g > T e r r e n o < / s t r i n g > < / k e y > < v a l u e > < i n t > 7 < / i n t > < / v a l u e > < / i t e m > < i t e m > < k e y > < s t r i n g > E d i f i c i o < / s t r i n g > < / k e y > < v a l u e > < i n t > 8 < / i n t > < / v a l u e > < / i t e m > < i t e m > < k e y > < s t r i n g > M a q u i n a r i a   y   e q u i p o s < / s t r i n g > < / k e y > < v a l u e > < i n t > 9 < / i n t > < / v a l u e > < / i t e m > < i t e m > < k e y > < s t r i n g > M o b i l i a r i o < / s t r i n g > < / k e y > < v a l u e > < i n t > 1 0 < / i n t > < / v a l u e > < / i t e m > < i t e m > < k e y > < s t r i n g > V e h � c u l o < / s t r i n g > < / k e y > < v a l u e > < i n t > 1 1 < / i n t > < / v a l u e > < / i t e m > < i t e m > < k e y > < s t r i n g > - D e p r e c i a c i � n   a c u m u l a d a < / s t r i n g > < / k e y > < v a l u e > < i n t > 1 2 < / i n t > < / v a l u e > < / i t e m > < i t e m > < k e y > < s t r i n g > T o t a l   p r o p i e d a d e s ,   p l a n t a   y   e q u i p o ,   n e t o < / s t r i n g > < / k e y > < v a l u e > < i n t > 1 3 < / i n t > < / v a l u e > < / i t e m > < i t e m > < k e y > < s t r i n g > T O T A L   A C T I V O S < / s t r i n g > < / k e y > < v a l u e > < i n t > 1 4 < / i n t > < / v a l u e > < / i t e m > < i t e m > < k e y > < s t r i n g > C u e n t a s   p o r   p a g a r ,   p r o v e e d o r e s < / s t r i n g > < / k e y > < v a l u e > < i n t > 1 5 < / i n t > < / v a l u e > < / i t e m > < i t e m > < k e y > < s t r i n g > P r � s t a m o s   b a n c a r i o s c p < / s t r i n g > < / k e y > < v a l u e > < i n t > 1 6 < / i n t > < / v a l u e > < / i t e m > < i t e m > < k e y > < s t r i n g > S u e l d o s   y   s a l a r i o s   p o r   p a g a r < / s t r i n g > < / k e y > < v a l u e > < i n t > 1 7 < / i n t > < / v a l u e > < / i t e m > < i t e m > < k e y > < s t r i n g > I m p u e s t o s   p o r   p a g a r < / s t r i n g > < / k e y > < v a l u e > < i n t > 1 8 < / i n t > < / v a l u e > < / i t e m > < i t e m > < k e y > < s t r i n g > T o t a l   p a s i v o   a   c o r t o   p l a z o < / s t r i n g > < / k e y > < v a l u e > < i n t > 1 9 < / i n t > < / v a l u e > < / i t e m > < i t e m > < k e y > < s t r i n g > P r � s t a m o s   b a n c a r i o s < / s t r i n g > < / k e y > < v a l u e > < i n t > 2 0 < / i n t > < / v a l u e > < / i t e m > < i t e m > < k e y > < s t r i n g > P r e s t a c i o n e s   s o c i a l e s < / s t r i n g > < / k e y > < v a l u e > < i n t > 2 1 < / i n t > < / v a l u e > < / i t e m > < i t e m > < k e y > < s t r i n g > C u e n t a s   p o r   p a g a r ,   s o c i o s < / s t r i n g > < / k e y > < v a l u e > < i n t > 2 2 < / i n t > < / v a l u e > < / i t e m > < i t e m > < k e y > < s t r i n g > T o t a l   p a s i v o   a   l a r g o   p l a z o < / s t r i n g > < / k e y > < v a l u e > < i n t > 2 3 < / i n t > < / v a l u e > < / i t e m > < i t e m > < k e y > < s t r i n g > T O T A L   P A S I V O S < / s t r i n g > < / k e y > < v a l u e > < i n t > 2 4 < / i n t > < / v a l u e > < / i t e m > < i t e m > < k e y > < s t r i n g > C a p i t a l   s o c i a l < / s t r i n g > < / k e y > < v a l u e > < i n t > 2 5 < / i n t > < / v a l u e > < / i t e m > < i t e m > < k e y > < s t r i n g > R e s e r v a s   d e   c a p i t a l < / s t r i n g > < / k e y > < v a l u e > < i n t > 2 6 < / i n t > < / v a l u e > < / i t e m > < i t e m > < k e y > < s t r i n g > U t i l i d a d e s   d e l   e j e r c i c i o < / s t r i n g > < / k e y > < v a l u e > < i n t > 2 7 < / i n t > < / v a l u e > < / i t e m > < i t e m > < k e y > < s t r i n g > A m o r t i z a c i o n e s < / s t r i n g > < / k e y > < v a l u e > < i n t > 2 8 < / i n t > < / v a l u e > < / i t e m > < i t e m > < k e y > < s t r i n g > T O T A L   P A T R I M O N I O < / s t r i n g > < / k e y > < v a l u e > < i n t > 2 9 < / i n t > < / v a l u e > < / i t e m > < i t e m > < k e y > < s t r i n g > T O T A L   P A S I V O   Y   P A T R I M O N I O < / s t r i n g > < / k e y > < v a l u e > < i n t > 3 0 < / i n t > < / v a l u e > < / i t e m > < i t e m > < k e y > < s t r i n g > V e n t a s   B r u t a s < / s t r i n g > < / k e y > < v a l u e > < i n t > 3 1 < / i n t > < / v a l u e > < / i t e m > < i t e m > < k e y > < s t r i n g > -   D e s c u e n t o s   y   d e v o l u c i o n e s   e n   v e n t a s < / s t r i n g > < / k e y > < v a l u e > < i n t > 3 2 < / i n t > < / v a l u e > < / i t e m > < i t e m > < k e y > < s t r i n g > T o t a l   v e n t a s   n e t a s < / s t r i n g > < / k e y > < v a l u e > < i n t > 3 3 < / i n t > < / v a l u e > < / i t e m > < i t e m > < k e y > < s t r i n g > C o s t o   d e   V e n t a s < / s t r i n g > < / k e y > < v a l u e > < i n t > 3 4 < / i n t > < / v a l u e > < / i t e m > < i t e m > < k e y > < s t r i n g > =   U t i l i d a d   b r u t a   e n   v e n t a s < / s t r i n g > < / k e y > < v a l u e > < i n t > 3 5 < / i n t > < / v a l u e > < / i t e m > < i t e m > < k e y > < s t r i n g > G a s t o s   d e   v e n t a s < / s t r i n g > < / k e y > < v a l u e > < i n t > 3 6 < / i n t > < / v a l u e > < / i t e m > < i t e m > < k e y > < s t r i n g > G a s t o s   d e   a d m i n i s t r a c i � n < / s t r i n g > < / k e y > < v a l u e > < i n t > 3 7 < / i n t > < / v a l u e > < / i t e m > < i t e m > < k e y > < s t r i n g > U t i l i d a d   e n   o p e r a c i � n < / s t r i n g > < / k e y > < v a l u e > < i n t > 3 8 < / i n t > < / v a l u e > < / i t e m > < i t e m > < k e y > < s t r i n g > G a s t o s   p o r   i n t e r e s e s < / s t r i n g > < / k e y > < v a l u e > < i n t > 3 9 < / i n t > < / v a l u e > < / i t e m > < i t e m > < k e y > < s t r i n g > U t i l i d a d   a n t e s   d e   i m p u e s t o s < / s t r i n g > < / k e y > < v a l u e > < i n t > 4 0 < / i n t > < / v a l u e > < / i t e m > < i t e m > < k e y > < s t r i n g > P r o v i s i � n   p a r a   i m p u e s t o s < / s t r i n g > < / k e y > < v a l u e > < i n t > 4 1 < / i n t > < / v a l u e > < / i t e m > < i t e m > < k e y > < s t r i n g > U t i l i d a d   n e t a < / s t r i n g > < / k e y > < v a l u e > < i n t > 4 2 < / i n t > < / v a l u e > < / i t e m > < i t e m > < k e y > < s t r i n g > R e l a c i � n   c o r r i e n t e < / s t r i n g > < / k e y > < v a l u e > < i n t > 4 3 < / i n t > < / v a l u e > < / i t e m > < i t e m > < k e y > < s t r i n g > P r u e b a   a c � d a < / s t r i n g > < / k e y > < v a l u e > < i n t > 4 4 < / i n t > < / v a l u e > < / i t e m > < i t e m > < k e y > < s t r i n g > R o t a c i � n   d e   C a r t e r a   ( v e c e s ) < / s t r i n g > < / k e y > < v a l u e > < i n t > 4 5 < / i n t > < / v a l u e > < / i t e m > < i t e m > < k e y > < s t r i n g > R o t a c i � n   d e   C a r t e r a   ( d i a s ) < / s t r i n g > < / k e y > < v a l u e > < i n t > 4 6 < / i n t > < / v a l u e > < / i t e m > < i t e m > < k e y > < s t r i n g > R o t a c i � n   d e   I n v e n t a r i o s   ( v e c e s ) < / s t r i n g > < / k e y > < v a l u e > < i n t > 4 7 < / i n t > < / v a l u e > < / i t e m > < i t e m > < k e y > < s t r i n g > R o t a c i � n   d e   I n v e n t a r i o s   ( d i a s ) < / s t r i n g > < / k e y > < v a l u e > < i n t > 4 8 < / i n t > < / v a l u e > < / i t e m > < i t e m > < k e y > < s t r i n g > R o t a c i � n   d e   A c t i v o s   ( v e c e s ) < / s t r i n g > < / k e y > < v a l u e > < i n t > 4 9 < / i n t > < / v a l u e > < / i t e m > < i t e m > < k e y > < s t r i n g > R o t a c i � n   d e   A c t i v o s   ( d i a s ) < / s t r i n g > < / k e y > < v a l u e > < i n t > 5 0 < / i n t > < / v a l u e > < / i t e m > < i t e m > < k e y > < s t r i n g > R o t a c i � n   d e   a c t i v o s   f i j o s   ( v e c e s ) < / s t r i n g > < / k e y > < v a l u e > < i n t > 5 1 < / i n t > < / v a l u e > < / i t e m > < i t e m > < k e y > < s t r i n g > R o t a c i � n   d e   a c t i v o s   f i j o s   ( d i a s ) < / s t r i n g > < / k e y > < v a l u e > < i n t > 5 2 < / i n t > < / v a l u e > < / i t e m > < i t e m > < k e y > < s t r i n g > A p a l a n c a m i e n t o < / s t r i n g > < / k e y > < v a l u e > < i n t > 5 3 < / i n t > < / v a l u e > < / i t e m > < i t e m > < k e y > < s t r i n g > C o s t o   F i n a n c i e r o   ( B a n c a r i o ) < / s t r i n g > < / k e y > < v a l u e > < i n t > 5 4 < / i n t > < / v a l u e > < / i t e m > < i t e m > < k e y > < s t r i n g > C o s t o   F i n a n c i e r o / g a s t o s < / s t r i n g > < / k e y > < v a l u e > < i n t > 5 5 < / i n t > < / v a l u e > < / i t e m > < i t e m > < k e y > < s t r i n g > R e n t a b i l i d a d   B r u t a < / s t r i n g > < / k e y > < v a l u e > < i n t > 5 6 < / i n t > < / v a l u e > < / i t e m > < i t e m > < k e y > < s t r i n g > R e n t a b i l i d a d   O p e r a t i v a < / s t r i n g > < / k e y > < v a l u e > < i n t > 5 7 < / i n t > < / v a l u e > < / i t e m > < i t e m > < k e y > < s t r i n g > R e n t a b i l i d a d   N e t a < / s t r i n g > < / k e y > < v a l u e > < i n t > 5 8 < / i n t > < / v a l u e > < / i t e m > < i t e m > < k e y > < s t r i n g > E B I T D A < / s t r i n g > < / k e y > < v a l u e > < i n t > 5 9 < / i n t > < / v a l u e > < / i t e m > < i t e m > < k e y > < s t r i n g > D e p r e c i a c i o n   c a u s a d a < / s t r i n g > < / k e y > < v a l u e > < i n t > 6 0 < / i n t > < / v a l u e > < / i t e m > < i t e m > < k e y > < s t r i n g > A m o r t i z a c i o n   c a u s a d a < / s t r i n g > < / k e y > < v a l u e > < i n t > 6 1 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T a b l a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 C o l u m n a 1 < / s t r i n g > < / k e y > < v a l u e > < i n t > 1 2 1 < / i n t > < / v a l u e > < / i t e m > < / C o l u m n W i d t h s > < C o l u m n D i s p l a y I n d e x > < i t e m > < k e y > < s t r i n g > C o l u m n a 1 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< ! [ C D A T A [ E s t a d o s , T a b l a 2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9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E s t a d o s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 i : t y p e = " S a n d b o x E d i t o r M e a s u r e G r i d K e y " & g t ; & l t ; T a b l e N a m e & g t ; E s t a d o s & l t ; / T a b l e N a m e & g t ; & l t ; / K e y & g t ; & l t ; M a i n t a i n e r 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 r e a d o n l y & l t ; / K e y & g t ; & l t ; / D i a g r a m O b j e c t K e y & g t ; & l t ; D i a g r a m O b j e c t K e y & g t ; & l t ; K e y & g t ; M e a s u r e s \ S u m a   d e   T o t a l   a c t i v o   c i r c u l a n t e & l t ; / K e y & g t ; & l t ; / D i a g r a m O b j e c t K e y & g t ; & l t ; D i a g r a m O b j e c t K e y & g t ; & l t ; K e y & g t ; M e a s u r e s \ S u m a   d e   T o t a l   a c t i v o   c i r c u l a n t e \ T a g I n f o \ F � r m u l a & l t ; / K e y & g t ; & l t ; / D i a g r a m O b j e c t K e y & g t ; & l t ; D i a g r a m O b j e c t K e y & g t ; & l t ; K e y & g t ; M e a s u r e s \ S u m a   d e   T o t a l   a c t i v o   c i r c u l a n t e \ T a g I n f o \ V a l o r & l t ; / K e y & g t ; & l t ; / D i a g r a m O b j e c t K e y & g t ; & l t ; D i a g r a m O b j e c t K e y & g t ; & l t ; K e y & g t ; M e a s u r e s \ S u m a   d e   T o t a l   p a s i v o   a   c o r t o   p l a z o & l t ; / K e y & g t ; & l t ; / D i a g r a m O b j e c t K e y & g t ; & l t ; D i a g r a m O b j e c t K e y & g t ; & l t ; K e y & g t ; M e a s u r e s \ S u m a   d e   T o t a l   p a s i v o   a   c o r t o   p l a z o \ T a g I n f o \ F � r m u l a & l t ; / K e y & g t ; & l t ; / D i a g r a m O b j e c t K e y & g t ; & l t ; D i a g r a m O b j e c t K e y & g t ; & l t ; K e y & g t ; M e a s u r e s \ S u m a   d e   T o t a l   p a s i v o   a   c o r t o   p l a z o \ T a g I n f o \ V a l o r & l t ; / K e y & g t ; & l t ; / D i a g r a m O b j e c t K e y & g t ; & l t ; D i a g r a m O b j e c t K e y & g t ; & l t ; K e y & g t ; M e a s u r e s \ S u m a   d e   R e l a c i � n   c o r r i e n t e & l t ; / K e y & g t ; & l t ; / D i a g r a m O b j e c t K e y & g t ; & l t ; D i a g r a m O b j e c t K e y & g t ; & l t ; K e y & g t ; M e a s u r e s \ S u m a   d e   R e l a c i � n   c o r r i e n t e \ T a g I n f o \ F � r m u l a & l t ; / K e y & g t ; & l t ; / D i a g r a m O b j e c t K e y & g t ; & l t ; D i a g r a m O b j e c t K e y & g t ; & l t ; K e y & g t ; M e a s u r e s \ S u m a   d e   R e l a c i � n   c o r r i e n t e \ T a g I n f o \ V a l o r & l t ; / K e y & g t ; & l t ; / D i a g r a m O b j e c t K e y & g t ; & l t ; D i a g r a m O b j e c t K e y & g t ; & l t ; K e y & g t ; M e a s u r e s \ S u m a   d e   P r u e b a   a c � d a & l t ; / K e y & g t ; & l t ; / D i a g r a m O b j e c t K e y & g t ; & l t ; D i a g r a m O b j e c t K e y & g t ; & l t ; K e y & g t ; M e a s u r e s \ S u m a   d e   P r u e b a   a c � d a \ T a g I n f o \ F � r m u l a & l t ; / K e y & g t ; & l t ; / D i a g r a m O b j e c t K e y & g t ; & l t ; D i a g r a m O b j e c t K e y & g t ; & l t ; K e y & g t ; M e a s u r e s \ S u m a   d e   P r u e b a   a c � d a \ T a g I n f o \ V a l o r & l t ; / K e y & g t ; & l t ; / D i a g r a m O b j e c t K e y & g t ; & l t ; D i a g r a m O b j e c t K e y & g t ; & l t ; K e y & g t ; C o l u m n s \ A � o & l t ; / K e y & g t ; & l t ; / D i a g r a m O b j e c t K e y & g t ; & l t ; D i a g r a m O b j e c t K e y & g t ; & l t ; K e y & g t ; C o l u m n s \ E f e c t i v o & l t ; / K e y & g t ; & l t ; / D i a g r a m O b j e c t K e y & g t ; & l t ; D i a g r a m O b j e c t K e y & g t ; & l t ; K e y & g t ; C o l u m n s \ C u e n t a s   p o r   c o b r a r & l t ; / K e y & g t ; & l t ; / D i a g r a m O b j e c t K e y & g t ; & l t ; D i a g r a m O b j e c t K e y & g t ; & l t ; K e y & g t ; C o l u m n s \ O t r a s   c u e n t a s   p o r   c o b r a r & l t ; / K e y & g t ; & l t ; / D i a g r a m O b j e c t K e y & g t ; & l t ; D i a g r a m O b j e c t K e y & g t ; & l t ; K e y & g t ; C o l u m n s \ I n v e n t a r i o   d e   m e r c a n c � a s & l t ; / K e y & g t ; & l t ; / D i a g r a m O b j e c t K e y & g t ; & l t ; D i a g r a m O b j e c t K e y & g t ; & l t ; K e y & g t ; C o l u m n s \ G a s t o s   p a g a d o   p o r   a n t i c i p a d o & l t ; / K e y & g t ; & l t ; / D i a g r a m O b j e c t K e y & g t ; & l t ; D i a g r a m O b j e c t K e y & g t ; & l t ; K e y & g t ; C o l u m n s \ T o t a l   a c t i v o   c i r c u l a n t e & l t ; / K e y & g t ; & l t ; / D i a g r a m O b j e c t K e y & g t ; & l t ; D i a g r a m O b j e c t K e y & g t ; & l t ; K e y & g t ; C o l u m n s \ T e r r e n o & l t ; / K e y & g t ; & l t ; / D i a g r a m O b j e c t K e y & g t ; & l t ; D i a g r a m O b j e c t K e y & g t ; & l t ; K e y & g t ; C o l u m n s \ E d i f i c i o & l t ; / K e y & g t ; & l t ; / D i a g r a m O b j e c t K e y & g t ; & l t ; D i a g r a m O b j e c t K e y & g t ; & l t ; K e y & g t ; C o l u m n s \ M a q u i n a r i a   y   e q u i p o s & l t ; / K e y & g t ; & l t ; / D i a g r a m O b j e c t K e y & g t ; & l t ; D i a g r a m O b j e c t K e y & g t ; & l t ; K e y & g t ; C o l u m n s \ M o b i l i a r i o & l t ; / K e y & g t ; & l t ; / D i a g r a m O b j e c t K e y & g t ; & l t ; D i a g r a m O b j e c t K e y & g t ; & l t ; K e y & g t ; C o l u m n s \ V e h � c u l o & l t ; / K e y & g t ; & l t ; / D i a g r a m O b j e c t K e y & g t ; & l t ; D i a g r a m O b j e c t K e y & g t ; & l t ; K e y & g t ; C o l u m n s \ - D e p r e c i a c i � n   a c u m u l a d a & l t ; / K e y & g t ; & l t ; / D i a g r a m O b j e c t K e y & g t ; & l t ; D i a g r a m O b j e c t K e y & g t ; & l t ; K e y & g t ; C o l u m n s \ T o t a l   p r o p i e d a d e s ,   p l a n t a   y   e q u i p o ,   n e t o & l t ; / K e y & g t ; & l t ; / D i a g r a m O b j e c t K e y & g t ; & l t ; D i a g r a m O b j e c t K e y & g t ; & l t ; K e y & g t ; C o l u m n s \ T O T A L   A C T I V O S & l t ; / K e y & g t ; & l t ; / D i a g r a m O b j e c t K e y & g t ; & l t ; D i a g r a m O b j e c t K e y & g t ; & l t ; K e y & g t ; C o l u m n s \ C u e n t a s   p o r   p a g a r ,   p r o v e e d o r e s & l t ; / K e y & g t ; & l t ; / D i a g r a m O b j e c t K e y & g t ; & l t ; D i a g r a m O b j e c t K e y & g t ; & l t ; K e y & g t ; C o l u m n s \ P r � s t a m o s   b a n c a r i o s c p & l t ; / K e y & g t ; & l t ; / D i a g r a m O b j e c t K e y & g t ; & l t ; D i a g r a m O b j e c t K e y & g t ; & l t ; K e y & g t ; C o l u m n s \ S u e l d o s   y   s a l a r i o s   p o r   p a g a r & l t ; / K e y & g t ; & l t ; / D i a g r a m O b j e c t K e y & g t ; & l t ; D i a g r a m O b j e c t K e y & g t ; & l t ; K e y & g t ; C o l u m n s \ I m p u e s t o s   p o r   p a g a r & l t ; / K e y & g t ; & l t ; / D i a g r a m O b j e c t K e y & g t ; & l t ; D i a g r a m O b j e c t K e y & g t ; & l t ; K e y & g t ; C o l u m n s \ T o t a l   p a s i v o   a   c o r t o   p l a z o & l t ; / K e y & g t ; & l t ; / D i a g r a m O b j e c t K e y & g t ; & l t ; D i a g r a m O b j e c t K e y & g t ; & l t ; K e y & g t ; C o l u m n s \ P r � s t a m o s   b a n c a r i o s & l t ; / K e y & g t ; & l t ; / D i a g r a m O b j e c t K e y & g t ; & l t ; D i a g r a m O b j e c t K e y & g t ; & l t ; K e y & g t ; C o l u m n s \ P r e s t a c i o n e s   s o c i a l e s & l t ; / K e y & g t ; & l t ; / D i a g r a m O b j e c t K e y & g t ; & l t ; D i a g r a m O b j e c t K e y & g t ; & l t ; K e y & g t ; C o l u m n s \ C u e n t a s   p o r   p a g a r ,   s o c i o s & l t ; / K e y & g t ; & l t ; / D i a g r a m O b j e c t K e y & g t ; & l t ; D i a g r a m O b j e c t K e y & g t ; & l t ; K e y & g t ; C o l u m n s \ T o t a l   p a s i v o   a   l a r g o   p l a z o & l t ; / K e y & g t ; & l t ; / D i a g r a m O b j e c t K e y & g t ; & l t ; D i a g r a m O b j e c t K e y & g t ; & l t ; K e y & g t ; C o l u m n s \ T O T A L   P A S I V O S & l t ; / K e y & g t ; & l t ; / D i a g r a m O b j e c t K e y & g t ; & l t ; D i a g r a m O b j e c t K e y & g t ; & l t ; K e y & g t ; C o l u m n s \ C a p i t a l   s o c i a l & l t ; / K e y & g t ; & l t ; / D i a g r a m O b j e c t K e y & g t ; & l t ; D i a g r a m O b j e c t K e y & g t ; & l t ; K e y & g t ; C o l u m n s \ R e s e r v a s   d e   c a p i t a l & l t ; / K e y & g t ; & l t ; / D i a g r a m O b j e c t K e y & g t ; & l t ; D i a g r a m O b j e c t K e y & g t ; & l t ; K e y & g t ; C o l u m n s \ U t i l i d a d e s   d e l   e j e r c i c i o & l t ; / K e y & g t ; & l t ; / D i a g r a m O b j e c t K e y & g t ; & l t ; D i a g r a m O b j e c t K e y & g t ; & l t ; K e y & g t ; C o l u m n s \ A m o r t i z a c i o n e s & l t ; / K e y & g t ; & l t ; / D i a g r a m O b j e c t K e y & g t ; & l t ; D i a g r a m O b j e c t K e y & g t ; & l t ; K e y & g t ; C o l u m n s \ T O T A L   P A T R I M O N I O & l t ; / K e y & g t ; & l t ; / D i a g r a m O b j e c t K e y & g t ; & l t ; D i a g r a m O b j e c t K e y & g t ; & l t ; K e y & g t ; C o l u m n s \ T O T A L   P A S I V O   Y   P A T R I M O N I O & l t ; / K e y & g t ; & l t ; / D i a g r a m O b j e c t K e y & g t ; & l t ; D i a g r a m O b j e c t K e y & g t ; & l t ; K e y & g t ; C o l u m n s \ V e n t a s   B r u t a s & l t ; / K e y & g t ; & l t ; / D i a g r a m O b j e c t K e y & g t ; & l t ; D i a g r a m O b j e c t K e y & g t ; & l t ; K e y & g t ; C o l u m n s \ -   D e s c u e n t o s   y   d e v o l u c i o n e s   e n   v e n t a s & l t ; / K e y & g t ; & l t ; / D i a g r a m O b j e c t K e y & g t ; & l t ; D i a g r a m O b j e c t K e y & g t ; & l t ; K e y & g t ; C o l u m n s \ T o t a l   v e n t a s   n e t a s & l t ; / K e y & g t ; & l t ; / D i a g r a m O b j e c t K e y & g t ; & l t ; D i a g r a m O b j e c t K e y & g t ; & l t ; K e y & g t ; C o l u m n s \ C o s t o   d e   V e n t a s & l t ; / K e y & g t ; & l t ; / D i a g r a m O b j e c t K e y & g t ; & l t ; D i a g r a m O b j e c t K e y & g t ; & l t ; K e y & g t ; C o l u m n s \ =   U t i l i d a d   b r u t a   e n   v e n t a s & l t ; / K e y & g t ; & l t ; / D i a g r a m O b j e c t K e y & g t ; & l t ; D i a g r a m O b j e c t K e y & g t ; & l t ; K e y & g t ; C o l u m n s \ G a s t o s   d e   v e n t a s & l t ; / K e y & g t ; & l t ; / D i a g r a m O b j e c t K e y & g t ; & l t ; D i a g r a m O b j e c t K e y & g t ; & l t ; K e y & g t ; C o l u m n s \ G a s t o s   d e   a d m i n i s t r a c i � n & l t ; / K e y & g t ; & l t ; / D i a g r a m O b j e c t K e y & g t ; & l t ; D i a g r a m O b j e c t K e y & g t ; & l t ; K e y & g t ; C o l u m n s \ U t i l i d a d   e n   o p e r a c i � n & l t ; / K e y & g t ; & l t ; / D i a g r a m O b j e c t K e y & g t ; & l t ; D i a g r a m O b j e c t K e y & g t ; & l t ; K e y & g t ; C o l u m n s \ G a s t o s   p o r   i n t e r e s e s & l t ; / K e y & g t ; & l t ; / D i a g r a m O b j e c t K e y & g t ; & l t ; D i a g r a m O b j e c t K e y & g t ; & l t ; K e y & g t ; C o l u m n s \ U t i l i d a d   a n t e s   d e   i m p u e s t o s & l t ; / K e y & g t ; & l t ; / D i a g r a m O b j e c t K e y & g t ; & l t ; D i a g r a m O b j e c t K e y & g t ; & l t ; K e y & g t ; C o l u m n s \ P r o v i s i � n   p a r a   i m p u e s t o s & l t ; / K e y & g t ; & l t ; / D i a g r a m O b j e c t K e y & g t ; & l t ; D i a g r a m O b j e c t K e y & g t ; & l t ; K e y & g t ; C o l u m n s \ U t i l i d a d   n e t a & l t ; / K e y & g t ; & l t ; / D i a g r a m O b j e c t K e y & g t ; & l t ; D i a g r a m O b j e c t K e y & g t ; & l t ; K e y & g t ; C o l u m n s \ R e l a c i � n   c o r r i e n t e & l t ; / K e y & g t ; & l t ; / D i a g r a m O b j e c t K e y & g t ; & l t ; D i a g r a m O b j e c t K e y & g t ; & l t ; K e y & g t ; C o l u m n s \ P r u e b a   a c � d a & l t ; / K e y & g t ; & l t ; / D i a g r a m O b j e c t K e y & g t ; & l t ; D i a g r a m O b j e c t K e y & g t ; & l t ; K e y & g t ; C o l u m n s \ R o t a c i � n   d e   C a r t e r a   ( v e c e s ) & l t ; / K e y & g t ; & l t ; / D i a g r a m O b j e c t K e y & g t ; & l t ; D i a g r a m O b j e c t K e y & g t ; & l t ; K e y & g t ; C o l u m n s \ R o t a c i � n   d e   C a r t e r a   ( d i a s ) & l t ; / K e y & g t ; & l t ; / D i a g r a m O b j e c t K e y & g t ; & l t ; D i a g r a m O b j e c t K e y & g t ; & l t ; K e y & g t ; C o l u m n s \ R o t a c i � n   d e   I n v e n t a r i o s   ( v e c e s ) & l t ; / K e y & g t ; & l t ; / D i a g r a m O b j e c t K e y & g t ; & l t ; D i a g r a m O b j e c t K e y & g t ; & l t ; K e y & g t ; C o l u m n s \ R o t a c i � n   d e   I n v e n t a r i o s   ( d i a s ) & l t ; / K e y & g t ; & l t ; / D i a g r a m O b j e c t K e y & g t ; & l t ; D i a g r a m O b j e c t K e y & g t ; & l t ; K e y & g t ; C o l u m n s \ R o t a c i � n   d e   A c t i v o s   ( v e c e s ) & l t ; / K e y & g t ; & l t ; / D i a g r a m O b j e c t K e y & g t ; & l t ; D i a g r a m O b j e c t K e y & g t ; & l t ; K e y & g t ; C o l u m n s \ R o t a c i � n   d e   A c t i v o s   ( d i a s ) & l t ; / K e y & g t ; & l t ; / D i a g r a m O b j e c t K e y & g t ; & l t ; D i a g r a m O b j e c t K e y & g t ; & l t ; K e y & g t ; C o l u m n s \ R o t a c i � n   d e   a c t i v o s   f i j o s   ( v e c e s ) & l t ; / K e y & g t ; & l t ; / D i a g r a m O b j e c t K e y & g t ; & l t ; D i a g r a m O b j e c t K e y & g t ; & l t ; K e y & g t ; C o l u m n s \ R o t a c i � n   d e   a c t i v o s   f i j o s   ( d i a s ) & l t ; / K e y & g t ; & l t ; / D i a g r a m O b j e c t K e y & g t ; & l t ; D i a g r a m O b j e c t K e y & g t ; & l t ; K e y & g t ; C o l u m n s \ A p a l a n c a m i e n t o & l t ; / K e y & g t ; & l t ; / D i a g r a m O b j e c t K e y & g t ; & l t ; D i a g r a m O b j e c t K e y & g t ; & l t ; K e y & g t ; C o l u m n s \ C o s t o   F i n a n c i e r o   ( B a n c a r i o ) & l t ; / K e y & g t ; & l t ; / D i a g r a m O b j e c t K e y & g t ; & l t ; D i a g r a m O b j e c t K e y & g t ; & l t ; K e y & g t ; C o l u m n s \ C o s t o   F i n a n c i e r o / g a s t o s & l t ; / K e y & g t ; & l t ; / D i a g r a m O b j e c t K e y & g t ; & l t ; D i a g r a m O b j e c t K e y & g t ; & l t ; K e y & g t ; C o l u m n s \ R e n t a b i l i d a d   B r u t a & l t ; / K e y & g t ; & l t ; / D i a g r a m O b j e c t K e y & g t ; & l t ; D i a g r a m O b j e c t K e y & g t ; & l t ; K e y & g t ; C o l u m n s \ R e n t a b i l i d a d   O p e r a t i v a & l t ; / K e y & g t ; & l t ; / D i a g r a m O b j e c t K e y & g t ; & l t ; D i a g r a m O b j e c t K e y & g t ; & l t ; K e y & g t ; C o l u m n s \ R e n t a b i l i d a d   N e t a & l t ; / K e y & g t ; & l t ; / D i a g r a m O b j e c t K e y & g t ; & l t ; D i a g r a m O b j e c t K e y & g t ; & l t ; K e y & g t ; C o l u m n s \ E B I T D A & l t ; / K e y & g t ; & l t ; / D i a g r a m O b j e c t K e y & g t ; & l t ; D i a g r a m O b j e c t K e y & g t ; & l t ; K e y & g t ; C o l u m n s \ D e p r e c i a c i o n   c a u s a d a & l t ; / K e y & g t ; & l t ; / D i a g r a m O b j e c t K e y & g t ; & l t ; D i a g r a m O b j e c t K e y & g t ; & l t ; K e y & g t ; C o l u m n s \ A m o r t i z a c i o n   c a u s a d a & l t ; / K e y & g t ; & l t ; / D i a g r a m O b j e c t K e y & g t ; & l t ; D i a g r a m O b j e c t K e y & g t ; & l t ; K e y & g t ; L i n k s \ & a m p ; l t ; C o l u m n s \ S u m a   d e   T o t a l   a c t i v o   c i r c u l a n t e & a m p ; g t ; - & a m p ; l t ; M e a s u r e s \ T o t a l   a c t i v o   c i r c u l a n t e & a m p ; g t ; & l t ; / K e y & g t ; & l t ; / D i a g r a m O b j e c t K e y & g t ; & l t ; D i a g r a m O b j e c t K e y & g t ; & l t ; K e y & g t ; L i n k s \ & a m p ; l t ; C o l u m n s \ S u m a   d e   T o t a l   a c t i v o   c i r c u l a n t e & a m p ; g t ; - & a m p ; l t ; M e a s u r e s \ T o t a l   a c t i v o   c i r c u l a n t e & a m p ; g t ; \ C O L U M N & l t ; / K e y & g t ; & l t ; / D i a g r a m O b j e c t K e y & g t ; & l t ; D i a g r a m O b j e c t K e y & g t ; & l t ; K e y & g t ; L i n k s \ & a m p ; l t ; C o l u m n s \ S u m a   d e   T o t a l   a c t i v o   c i r c u l a n t e & a m p ; g t ; - & a m p ; l t ; M e a s u r e s \ T o t a l   a c t i v o   c i r c u l a n t e & a m p ; g t ; \ M E A S U R E & l t ; / K e y & g t ; & l t ; / D i a g r a m O b j e c t K e y & g t ; & l t ; D i a g r a m O b j e c t K e y & g t ; & l t ; K e y & g t ; L i n k s \ & a m p ; l t ; C o l u m n s \ S u m a   d e   T o t a l   p a s i v o   a   c o r t o   p l a z o & a m p ; g t ; - & a m p ; l t ; M e a s u r e s \ T o t a l   p a s i v o   a   c o r t o   p l a z o & a m p ; g t ; & l t ; / K e y & g t ; & l t ; / D i a g r a m O b j e c t K e y & g t ; & l t ; D i a g r a m O b j e c t K e y & g t ; & l t ; K e y & g t ; L i n k s \ & a m p ; l t ; C o l u m n s \ S u m a   d e   T o t a l   p a s i v o   a   c o r t o   p l a z o & a m p ; g t ; - & a m p ; l t ; M e a s u r e s \ T o t a l   p a s i v o   a   c o r t o   p l a z o & a m p ; g t ; \ C O L U M N & l t ; / K e y & g t ; & l t ; / D i a g r a m O b j e c t K e y & g t ; & l t ; D i a g r a m O b j e c t K e y & g t ; & l t ; K e y & g t ; L i n k s \ & a m p ; l t ; C o l u m n s \ S u m a   d e   T o t a l   p a s i v o   a   c o r t o   p l a z o & a m p ; g t ; - & a m p ; l t ; M e a s u r e s \ T o t a l   p a s i v o   a   c o r t o   p l a z o & a m p ; g t ; \ M E A S U R E & l t ; / K e y & g t ; & l t ; / D i a g r a m O b j e c t K e y & g t ; & l t ; D i a g r a m O b j e c t K e y & g t ; & l t ; K e y & g t ; L i n k s \ & a m p ; l t ; C o l u m n s \ S u m a   d e   R e l a c i � n   c o r r i e n t e & a m p ; g t ; - & a m p ; l t ; M e a s u r e s \ R e l a c i � n   c o r r i e n t e & a m p ; g t ; & l t ; / K e y & g t ; & l t ; / D i a g r a m O b j e c t K e y & g t ; & l t ; D i a g r a m O b j e c t K e y & g t ; & l t ; K e y & g t ; L i n k s \ & a m p ; l t ; C o l u m n s \ S u m a   d e   R e l a c i � n   c o r r i e n t e & a m p ; g t ; - & a m p ; l t ; M e a s u r e s \ R e l a c i � n   c o r r i e n t e & a m p ; g t ; \ C O L U M N & l t ; / K e y & g t ; & l t ; / D i a g r a m O b j e c t K e y & g t ; & l t ; D i a g r a m O b j e c t K e y & g t ; & l t ; K e y & g t ; L i n k s \ & a m p ; l t ; C o l u m n s \ S u m a   d e   R e l a c i � n   c o r r i e n t e & a m p ; g t ; - & a m p ; l t ; M e a s u r e s \ R e l a c i � n   c o r r i e n t e & a m p ; g t ; \ M E A S U R E & l t ; / K e y & g t ; & l t ; / D i a g r a m O b j e c t K e y & g t ; & l t ; D i a g r a m O b j e c t K e y & g t ; & l t ; K e y & g t ; L i n k s \ & a m p ; l t ; C o l u m n s \ S u m a   d e   P r u e b a   a c � d a & a m p ; g t ; - & a m p ; l t ; M e a s u r e s \ P r u e b a   a c � d a & a m p ; g t ; & l t ; / K e y & g t ; & l t ; / D i a g r a m O b j e c t K e y & g t ; & l t ; D i a g r a m O b j e c t K e y & g t ; & l t ; K e y & g t ; L i n k s \ & a m p ; l t ; C o l u m n s \ S u m a   d e   P r u e b a   a c � d a & a m p ; g t ; - & a m p ; l t ; M e a s u r e s \ P r u e b a   a c � d a & a m p ; g t ; \ C O L U M N & l t ; / K e y & g t ; & l t ; / D i a g r a m O b j e c t K e y & g t ; & l t ; D i a g r a m O b j e c t K e y & g t ; & l t ; K e y & g t ; L i n k s \ & a m p ; l t ; C o l u m n s \ S u m a   d e   P r u e b a   a c � d a & a m p ; g t ; - & a m p ; l t ; M e a s u r e s \ P r u e b a   a c � d a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 a c t i v o   c i r c u l a n t e & l t ; / K e y & g t ; & l t ; / a : K e y & g t ; & l t ; a : V a l u e 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 a c t i v o   c i r c u l a n t e \ T a g I n f o \ F � r m u l a & l t ; / K e y & g t ; & l t ; / a : K e y & g t ; & l t ; a : V a l u e 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 a c t i v o   c i r c u l a n t e \ T a g I n f o \ V a l o r & l t ; / K e y & g t ; & l t ; / a : K e y & g t ; & l t ; a : V a l u e 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 p a s i v o   a   c o r t o   p l a z o & l t ; / K e y & g t ; & l t ; / a : K e y & g t ; & l t ; a : V a l u e 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 p a s i v o   a   c o r t o   p l a z o \ T a g I n f o \ F � r m u l a & l t ; / K e y & g t ; & l t ; / a : K e y & g t ; & l t ; a : V a l u e 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 T o t a l   p a s i v o   a   c o r t o   p l a z o \ T a g I n f o \ V a l o r & l t ; / K e y & g t ; & l t ; / a : K e y & g t ; & l t ; a : V a l u e 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 R e l a c i � n   c o r r i e n t e & l t ; / K e y & g t ; & l t ; / a : K e y & g t ; & l t ; a : V a l u e   i : t y p e = " M e a s u r e G r i d N o d e V i e w S t a t e " & g t ; & l t ; C o l u m n & g t ; 4 3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 R e l a c i � n   c o r r i e n t e \ T a g I n f o \ F � r m u l a & l t ; / K e y & g t ; & l t ; / a : K e y & g t ; & l t ; a : V a l u e 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 R e l a c i � n   c o r r i e n t e \ T a g I n f o \ V a l o r & l t ; / K e y & g t ; & l t ; / a : K e y & g t ; & l t ; a : V a l u e 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 P r u e b a   a c � d a & l t ; / K e y & g t ; & l t ; / a : K e y & g t ; & l t ; a : V a l u e   i : t y p e = " M e a s u r e G r i d N o d e V i e w S t a t e " & g t ; & l t ; C o l u m n & g t ; 4 4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 P r u e b a   a c � d a \ T a g I n f o \ F � r m u l a & l t ; / K e y & g t ; & l t ; / a : K e y & g t ; & l t ; a : V a l u e 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a   d e   P r u e b a   a c � d a \ T a g I n f o \ V a l o r & l t ; / K e y & g t ; & l t ; / a : K e y & g t ; & l t ; a : V a l u e 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� o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f e c t i v o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e n t a s   p o r   c o b r a r & l t ; / K e y & g t ; & l t ; / a : K e y & g t ; & l t ; a : V a l u e 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t r a s   c u e n t a s   p o r   c o b r a r & l t ; / K e y & g t ; & l t ; / a : K e y & g t ; & l t ; a : V a l u e 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n v e n t a r i o   d e   m e r c a n c � a s & l t ; / K e y & g t ; & l t ; / a : K e y & g t ; & l t ; a : V a l u e 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a s t o s   p a g a d o   p o r   a n t i c i p a d o & l t ; / K e y & g t ; & l t ; / a : K e y & g t ; & l t ; a : V a l u e 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 a c t i v o   c i r c u l a n t e & l t ; / K e y & g t ; & l t ; / a : K e y & g t ; & l t ; a : V a l u e 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r r e n o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d i f i c i o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a q u i n a r i a   y   e q u i p o s & l t ; / K e y & g t ; & l t ; / a : K e y & g t ; & l t ; a : V a l u e 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o b i l i a r i o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e h � c u l o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- D e p r e c i a c i � n   a c u m u l a d a & l t ; / K e y & g t ; & l t ; / a : K e y & g t ; & l t ; a : V a l u e 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 p r o p i e d a d e s ,   p l a n t a   y   e q u i p o ,   n e t o & l t ; / K e y & g t ; & l t ; / a : K e y & g t ; & l t ; a : V a l u e 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 A C T I V O S & l t ; / K e y & g t ; & l t ; / a : K e y & g t ; & l t ; a : V a l u e 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e n t a s   p o r   p a g a r ,   p r o v e e d o r e s & l t ; / K e y & g t ; & l t ; / a : K e y & g t ; & l t ; a : V a l u e 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� s t a m o s   b a n c a r i o s c p & l t ; / K e y & g t ; & l t ; / a : K e y & g t ; & l t ; a : V a l u e 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u e l d o s   y   s a l a r i o s   p o r   p a g a r & l t ; / K e y & g t ; & l t ; / a : K e y & g t ; & l t ; a : V a l u e 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m p u e s t o s   p o r   p a g a r & l t ; / K e y & g t ; & l t ; / a : K e y & g t ; & l t ; a : V a l u e 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 p a s i v o   a   c o r t o   p l a z o & l t ; / K e y & g t ; & l t ; / a : K e y & g t ; & l t ; a : V a l u e 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� s t a m o s   b a n c a r i o s & l t ; / K e y & g t ; & l t ; / a : K e y & g t ; & l t ; a : V a l u e 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e s t a c i o n e s   s o c i a l e s & l t ; / K e y & g t ; & l t ; / a : K e y & g t ; & l t ; a : V a l u e 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u e n t a s   p o r   p a g a r ,   s o c i o s & l t ; / K e y & g t ; & l t ; / a : K e y & g t ; & l t ; a : V a l u e 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 p a s i v o   a   l a r g o   p l a z o & l t ; / K e y & g t ; & l t ; / a : K e y & g t ; & l t ; a : V a l u e 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 P A S I V O S & l t ; / K e y & g t ; & l t ; / a : K e y & g t ; & l t ; a : V a l u e 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a p i t a l   s o c i a l & l t ; / K e y & g t ; & l t ; / a : K e y & g t ; & l t ; a : V a l u e 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s e r v a s   d e   c a p i t a l & l t ; / K e y & g t ; & l t ; / a : K e y & g t ; & l t ; a : V a l u e 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t i l i d a d e s   d e l   e j e r c i c i o & l t ; / K e y & g t ; & l t ; / a : K e y & g t ; & l t ; a : V a l u e 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m o r t i z a c i o n e s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 P A T R I M O N I O & l t ; / K e y & g t ; & l t ; / a : K e y & g t ; & l t ; a : V a l u e 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 P A S I V O   Y   P A T R I M O N I O & l t ; / K e y & g t ; & l t ; / a : K e y & g t ; & l t ; a : V a l u e 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V e n t a s   B r u t a s & l t ; / K e y & g t ; & l t ; / a : K e y & g t ; & l t ; a : V a l u e 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-   D e s c u e n t o s   y   d e v o l u c i o n e s   e n   v e n t a s & l t ; / K e y & g t ; & l t ; / a : K e y & g t ; & l t ; a : V a l u e 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  v e n t a s   n e t a s & l t ; / K e y & g t ; & l t ; / a : K e y & g t ; & l t ; a : V a l u e 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s t o   d e   V e n t a s & l t ; / K e y & g t ; & l t ; / a : K e y & g t ; & l t ; a : V a l u e 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=   U t i l i d a d   b r u t a   e n   v e n t a s & l t ; / K e y & g t ; & l t ; / a : K e y & g t ; & l t ; a : V a l u e   i : t y p e = " M e a s u r e G r i d N o d e V i e w S t a t e " & g t ; & l t ; C o l u m n & g t ; 3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a s t o s   d e   v e n t a s & l t ; / K e y & g t ; & l t ; / a : K e y & g t ; & l t ; a : V a l u e   i : t y p e = " M e a s u r e G r i d N o d e V i e w S t a t e " & g t ; & l t ; C o l u m n & g t ; 3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a s t o s   d e   a d m i n i s t r a c i � n & l t ; / K e y & g t ; & l t ; / a : K e y & g t ; & l t ; a : V a l u e   i : t y p e = " M e a s u r e G r i d N o d e V i e w S t a t e " & g t ; & l t ; C o l u m n & g t ; 3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t i l i d a d   e n   o p e r a c i � n & l t ; / K e y & g t ; & l t ; / a : K e y & g t ; & l t ; a : V a l u e   i : t y p e = " M e a s u r e G r i d N o d e V i e w S t a t e " & g t ; & l t ; C o l u m n & g t ; 3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a s t o s   p o r   i n t e r e s e s & l t ; / K e y & g t ; & l t ; / a : K e y & g t ; & l t ; a : V a l u e   i : t y p e = " M e a s u r e G r i d N o d e V i e w S t a t e " & g t ; & l t ; C o l u m n & g t ; 3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t i l i d a d   a n t e s   d e   i m p u e s t o s & l t ; / K e y & g t ; & l t ; / a : K e y & g t ; & l t ; a : V a l u e   i : t y p e = " M e a s u r e G r i d N o d e V i e w S t a t e " & g t ; & l t ; C o l u m n & g t ; 4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v i s i � n   p a r a   i m p u e s t o s & l t ; / K e y & g t ; & l t ; / a : K e y & g t ; & l t ; a : V a l u e   i : t y p e = " M e a s u r e G r i d N o d e V i e w S t a t e " & g t ; & l t ; C o l u m n & g t ; 4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t i l i d a d   n e t a & l t ; / K e y & g t ; & l t ; / a : K e y & g t ; & l t ; a : V a l u e   i : t y p e = " M e a s u r e G r i d N o d e V i e w S t a t e " & g t ; & l t ; C o l u m n & g t ; 4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l a c i � n   c o r r i e n t e & l t ; / K e y & g t ; & l t ; / a : K e y & g t ; & l t ; a : V a l u e   i : t y p e = " M e a s u r e G r i d N o d e V i e w S t a t e " & g t ; & l t ; C o l u m n & g t ; 4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u e b a   a c � d a & l t ; / K e y & g t ; & l t ; / a : K e y & g t ; & l t ; a : V a l u e   i : t y p e = " M e a s u r e G r i d N o d e V i e w S t a t e " & g t ; & l t ; C o l u m n & g t ; 4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o t a c i � n   d e   C a r t e r a   ( v e c e s ) & l t ; / K e y & g t ; & l t ; / a : K e y & g t ; & l t ; a : V a l u e   i : t y p e = " M e a s u r e G r i d N o d e V i e w S t a t e " & g t ; & l t ; C o l u m n & g t ; 4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o t a c i � n   d e   C a r t e r a   ( d i a s ) & l t ; / K e y & g t ; & l t ; / a : K e y & g t ; & l t ; a : V a l u e   i : t y p e = " M e a s u r e G r i d N o d e V i e w S t a t e " & g t ; & l t ; C o l u m n & g t ; 4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o t a c i � n   d e   I n v e n t a r i o s   ( v e c e s ) & l t ; / K e y & g t ; & l t ; / a : K e y & g t ; & l t ; a : V a l u e   i : t y p e = " M e a s u r e G r i d N o d e V i e w S t a t e " & g t ; & l t ; C o l u m n & g t ; 4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o t a c i � n   d e   I n v e n t a r i o s   ( d i a s ) & l t ; / K e y & g t ; & l t ; / a : K e y & g t ; & l t ; a : V a l u e   i : t y p e = " M e a s u r e G r i d N o d e V i e w S t a t e " & g t ; & l t ; C o l u m n & g t ; 4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o t a c i � n   d e   A c t i v o s   ( v e c e s ) & l t ; / K e y & g t ; & l t ; / a : K e y & g t ; & l t ; a : V a l u e   i : t y p e = " M e a s u r e G r i d N o d e V i e w S t a t e " & g t ; & l t ; C o l u m n & g t ; 4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o t a c i � n   d e   A c t i v o s   ( d i a s ) & l t ; / K e y & g t ; & l t ; / a : K e y & g t ; & l t ; a : V a l u e   i : t y p e = " M e a s u r e G r i d N o d e V i e w S t a t e " & g t ; & l t ; C o l u m n & g t ; 5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o t a c i � n   d e   a c t i v o s   f i j o s   ( v e c e s ) & l t ; / K e y & g t ; & l t ; / a : K e y & g t ; & l t ; a : V a l u e   i : t y p e = " M e a s u r e G r i d N o d e V i e w S t a t e " & g t ; & l t ; C o l u m n & g t ; 5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o t a c i � n   d e   a c t i v o s   f i j o s   ( d i a s ) & l t ; / K e y & g t ; & l t ; / a : K e y & g t ; & l t ; a : V a l u e   i : t y p e = " M e a s u r e G r i d N o d e V i e w S t a t e " & g t ; & l t ; C o l u m n & g t ; 5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p a l a n c a m i e n t o & l t ; / K e y & g t ; & l t ; / a : K e y & g t ; & l t ; a : V a l u e   i : t y p e = " M e a s u r e G r i d N o d e V i e w S t a t e " & g t ; & l t ; C o l u m n & g t ; 5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s t o   F i n a n c i e r o   ( B a n c a r i o ) & l t ; / K e y & g t ; & l t ; / a : K e y & g t ; & l t ; a : V a l u e   i : t y p e = " M e a s u r e G r i d N o d e V i e w S t a t e " & g t ; & l t ; C o l u m n & g t ; 5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s t o   F i n a n c i e r o / g a s t o s & l t ; / K e y & g t ; & l t ; / a : K e y & g t ; & l t ; a : V a l u e   i : t y p e = " M e a s u r e G r i d N o d e V i e w S t a t e " & g t ; & l t ; C o l u m n & g t ; 5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n t a b i l i d a d   B r u t a & l t ; / K e y & g t ; & l t ; / a : K e y & g t ; & l t ; a : V a l u e   i : t y p e = " M e a s u r e G r i d N o d e V i e w S t a t e " & g t ; & l t ; C o l u m n & g t ; 5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n t a b i l i d a d   O p e r a t i v a & l t ; / K e y & g t ; & l t ; / a : K e y & g t ; & l t ; a : V a l u e   i : t y p e = " M e a s u r e G r i d N o d e V i e w S t a t e " & g t ; & l t ; C o l u m n & g t ; 5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n t a b i l i d a d   N e t a & l t ; / K e y & g t ; & l t ; / a : K e y & g t ; & l t ; a : V a l u e   i : t y p e = " M e a s u r e G r i d N o d e V i e w S t a t e " & g t ; & l t ; C o l u m n & g t ; 5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B I T D A & l t ; / K e y & g t ; & l t ; / a : K e y & g t ; & l t ; a : V a l u e   i : t y p e = " M e a s u r e G r i d N o d e V i e w S t a t e " & g t ; & l t ; C o l u m n & g t ; 5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e p r e c i a c i o n   c a u s a d a & l t ; / K e y & g t ; & l t ; / a : K e y & g t ; & l t ; a : V a l u e   i : t y p e = " M e a s u r e G r i d N o d e V i e w S t a t e " & g t ; & l t ; C o l u m n & g t ; 6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m o r t i z a c i o n   c a u s a d a & l t ; / K e y & g t ; & l t ; / a : K e y & g t ; & l t ; a : V a l u e   i : t y p e = " M e a s u r e G r i d N o d e V i e w S t a t e " & g t ; & l t ; C o l u m n & g t ; 6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 a c t i v o   c i r c u l a n t e & a m p ; g t ; - & a m p ; l t ; M e a s u r e s \ T o t a l   a c t i v o   c i r c u l a n t e & a m p ; g t ; & l t ; / K e y & g t ; & l t ; / a : K e y & g t ; & l t ; a : V a l u e 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 a c t i v o   c i r c u l a n t e & a m p ; g t ; - & a m p ; l t ; M e a s u r e s \ T o t a l   a c t i v o   c i r c u l a n t e & a m p ; g t ; \ C O L U M N & l t ; / K e y & g t ; & l t ; / a : K e y & g t ; & l t ; a : V a l u e 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 a c t i v o   c i r c u l a n t e & a m p ; g t ; - & a m p ; l t ; M e a s u r e s \ T o t a l   a c t i v o   c i r c u l a n t e & a m p ; g t ; \ M E A S U R E & l t ; / K e y & g t ; & l t ; / a : K e y & g t ; & l t ; a : V a l u e 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 p a s i v o   a   c o r t o   p l a z o & a m p ; g t ; - & a m p ; l t ; M e a s u r e s \ T o t a l   p a s i v o   a   c o r t o   p l a z o & a m p ; g t ; & l t ; / K e y & g t ; & l t ; / a : K e y & g t ; & l t ; a : V a l u e 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 p a s i v o   a   c o r t o   p l a z o & a m p ; g t ; - & a m p ; l t ; M e a s u r e s \ T o t a l   p a s i v o   a   c o r t o   p l a z o & a m p ; g t ; \ C O L U M N & l t ; / K e y & g t ; & l t ; / a : K e y & g t ; & l t ; a : V a l u e 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 T o t a l   p a s i v o   a   c o r t o   p l a z o & a m p ; g t ; - & a m p ; l t ; M e a s u r e s \ T o t a l   p a s i v o   a   c o r t o   p l a z o & a m p ; g t ; \ M E A S U R E & l t ; / K e y & g t ; & l t ; / a : K e y & g t ; & l t ; a : V a l u e 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 R e l a c i � n   c o r r i e n t e & a m p ; g t ; - & a m p ; l t ; M e a s u r e s \ R e l a c i � n   c o r r i e n t e & a m p ; g t ; & l t ; / K e y & g t ; & l t ; / a : K e y & g t ; & l t ; a : V a l u e 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 R e l a c i � n   c o r r i e n t e & a m p ; g t ; - & a m p ; l t ; M e a s u r e s \ R e l a c i � n   c o r r i e n t e & a m p ; g t ; \ C O L U M N & l t ; / K e y & g t ; & l t ; / a : K e y & g t ; & l t ; a : V a l u e 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 R e l a c i � n   c o r r i e n t e & a m p ; g t ; - & a m p ; l t ; M e a s u r e s \ R e l a c i � n   c o r r i e n t e & a m p ; g t ; \ M E A S U R E & l t ; / K e y & g t ; & l t ; / a : K e y & g t ; & l t ; a : V a l u e 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 P r u e b a   a c � d a & a m p ; g t ; - & a m p ; l t ; M e a s u r e s \ P r u e b a   a c � d a & a m p ; g t ; & l t ; / K e y & g t ; & l t ; / a : K e y & g t ; & l t ; a : V a l u e 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 P r u e b a   a c � d a & a m p ; g t ; - & a m p ; l t ; M e a s u r e s \ P r u e b a   a c � d a & a m p ; g t ; \ C O L U M N & l t ; / K e y & g t ; & l t ; / a : K e y & g t ; & l t ; a : V a l u e 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a   d e   P r u e b a   a c � d a & a m p ; g t ; - & a m p ; l t ; M e a s u r e s \ P r u e b a   a c � d a & a m p ; g t ; \ M E A S U R E & l t ; / K e y & g t ; & l t ; / a : K e y & g t ; & l t ; a : V a l u e 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T a b l a 2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 i : t y p e = " S a n d b o x E d i t o r M e a s u r e G r i d K e y " & g t ; & l t ; T a b l e N a m e & g t ; T a b l a 2 & l t ; / T a b l e N a m e & g t ; & l t ; / K e y & g t ; & l t ; M a i n t a i n e r 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C o l u m n a 1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l u m n a 1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Props1.xml><?xml version="1.0" encoding="utf-8"?>
<ds:datastoreItem xmlns:ds="http://schemas.openxmlformats.org/officeDocument/2006/customXml" ds:itemID="{504446BF-01DE-4664-BFF3-173CC3C4DCAC}">
  <ds:schemaRefs/>
</ds:datastoreItem>
</file>

<file path=customXml/itemProps10.xml><?xml version="1.0" encoding="utf-8"?>
<ds:datastoreItem xmlns:ds="http://schemas.openxmlformats.org/officeDocument/2006/customXml" ds:itemID="{A7411920-E9FD-41C4-AF51-15FC072EB030}">
  <ds:schemaRefs/>
</ds:datastoreItem>
</file>

<file path=customXml/itemProps11.xml><?xml version="1.0" encoding="utf-8"?>
<ds:datastoreItem xmlns:ds="http://schemas.openxmlformats.org/officeDocument/2006/customXml" ds:itemID="{FDA9028B-4694-46B4-9C54-BC5A6B9B48BC}">
  <ds:schemaRefs/>
</ds:datastoreItem>
</file>

<file path=customXml/itemProps12.xml><?xml version="1.0" encoding="utf-8"?>
<ds:datastoreItem xmlns:ds="http://schemas.openxmlformats.org/officeDocument/2006/customXml" ds:itemID="{0D6F8C73-17BB-4371-BD39-2C7BD6224AF9}">
  <ds:schemaRefs/>
</ds:datastoreItem>
</file>

<file path=customXml/itemProps13.xml><?xml version="1.0" encoding="utf-8"?>
<ds:datastoreItem xmlns:ds="http://schemas.openxmlformats.org/officeDocument/2006/customXml" ds:itemID="{A0C6D327-5DAC-4722-BCFE-92AB9D273ED8}">
  <ds:schemaRefs/>
</ds:datastoreItem>
</file>

<file path=customXml/itemProps14.xml><?xml version="1.0" encoding="utf-8"?>
<ds:datastoreItem xmlns:ds="http://schemas.openxmlformats.org/officeDocument/2006/customXml" ds:itemID="{43C4A87A-EA76-4A50-AD8B-8B1CB7E5115A}">
  <ds:schemaRefs/>
</ds:datastoreItem>
</file>

<file path=customXml/itemProps15.xml><?xml version="1.0" encoding="utf-8"?>
<ds:datastoreItem xmlns:ds="http://schemas.openxmlformats.org/officeDocument/2006/customXml" ds:itemID="{1DA5B46E-ECEC-4AFE-A6AB-AFC3B0D5E3A0}">
  <ds:schemaRefs/>
</ds:datastoreItem>
</file>

<file path=customXml/itemProps16.xml><?xml version="1.0" encoding="utf-8"?>
<ds:datastoreItem xmlns:ds="http://schemas.openxmlformats.org/officeDocument/2006/customXml" ds:itemID="{8054BB9B-7EDD-49DB-BE8E-B9658FE11F08}">
  <ds:schemaRefs/>
</ds:datastoreItem>
</file>

<file path=customXml/itemProps17.xml><?xml version="1.0" encoding="utf-8"?>
<ds:datastoreItem xmlns:ds="http://schemas.openxmlformats.org/officeDocument/2006/customXml" ds:itemID="{05A85F0D-C937-41D9-B413-5EEDF0151E11}">
  <ds:schemaRefs/>
</ds:datastoreItem>
</file>

<file path=customXml/itemProps18.xml><?xml version="1.0" encoding="utf-8"?>
<ds:datastoreItem xmlns:ds="http://schemas.openxmlformats.org/officeDocument/2006/customXml" ds:itemID="{92C31D66-2ADC-456D-91BB-05749E7344DB}">
  <ds:schemaRefs/>
</ds:datastoreItem>
</file>

<file path=customXml/itemProps19.xml><?xml version="1.0" encoding="utf-8"?>
<ds:datastoreItem xmlns:ds="http://schemas.openxmlformats.org/officeDocument/2006/customXml" ds:itemID="{E94C64ED-C954-4EC5-A8E4-C3D4A238033B}">
  <ds:schemaRefs/>
</ds:datastoreItem>
</file>

<file path=customXml/itemProps2.xml><?xml version="1.0" encoding="utf-8"?>
<ds:datastoreItem xmlns:ds="http://schemas.openxmlformats.org/officeDocument/2006/customXml" ds:itemID="{0A342EA7-28F9-49BA-A916-3D0BB66D49A0}">
  <ds:schemaRefs/>
</ds:datastoreItem>
</file>

<file path=customXml/itemProps3.xml><?xml version="1.0" encoding="utf-8"?>
<ds:datastoreItem xmlns:ds="http://schemas.openxmlformats.org/officeDocument/2006/customXml" ds:itemID="{4ECF23A8-7C6F-4A27-B741-3ADD493D367D}">
  <ds:schemaRefs/>
</ds:datastoreItem>
</file>

<file path=customXml/itemProps4.xml><?xml version="1.0" encoding="utf-8"?>
<ds:datastoreItem xmlns:ds="http://schemas.openxmlformats.org/officeDocument/2006/customXml" ds:itemID="{9221A798-6B95-4356-BB05-FF4224463EC9}">
  <ds:schemaRefs/>
</ds:datastoreItem>
</file>

<file path=customXml/itemProps5.xml><?xml version="1.0" encoding="utf-8"?>
<ds:datastoreItem xmlns:ds="http://schemas.openxmlformats.org/officeDocument/2006/customXml" ds:itemID="{3372B2C6-3F23-425B-9BE8-B48FACD3B458}">
  <ds:schemaRefs/>
</ds:datastoreItem>
</file>

<file path=customXml/itemProps6.xml><?xml version="1.0" encoding="utf-8"?>
<ds:datastoreItem xmlns:ds="http://schemas.openxmlformats.org/officeDocument/2006/customXml" ds:itemID="{7950C52D-45CF-4C2C-9E5D-DB35F4AC015C}">
  <ds:schemaRefs/>
</ds:datastoreItem>
</file>

<file path=customXml/itemProps7.xml><?xml version="1.0" encoding="utf-8"?>
<ds:datastoreItem xmlns:ds="http://schemas.openxmlformats.org/officeDocument/2006/customXml" ds:itemID="{DBDE5432-6939-4354-9288-D89C7422FB93}">
  <ds:schemaRefs/>
</ds:datastoreItem>
</file>

<file path=customXml/itemProps8.xml><?xml version="1.0" encoding="utf-8"?>
<ds:datastoreItem xmlns:ds="http://schemas.openxmlformats.org/officeDocument/2006/customXml" ds:itemID="{5C33C931-0317-478C-A1D4-22890055C362}">
  <ds:schemaRefs/>
</ds:datastoreItem>
</file>

<file path=customXml/itemProps9.xml><?xml version="1.0" encoding="utf-8"?>
<ds:datastoreItem xmlns:ds="http://schemas.openxmlformats.org/officeDocument/2006/customXml" ds:itemID="{2680ADFD-49C8-4014-BD75-8E8194192D3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Estados</vt:lpstr>
      <vt:lpstr>Datos</vt:lpstr>
      <vt:lpstr>Estados!Área_de_impresión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ARIAS &amp; ASOCIADOS</dc:creator>
  <cp:lastModifiedBy>Alfredo Bateman Pinedo</cp:lastModifiedBy>
  <cp:lastPrinted>2011-03-03T13:51:41Z</cp:lastPrinted>
  <dcterms:created xsi:type="dcterms:W3CDTF">2000-06-23T02:16:51Z</dcterms:created>
  <dcterms:modified xsi:type="dcterms:W3CDTF">2024-05-05T19:35:57Z</dcterms:modified>
</cp:coreProperties>
</file>