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t\Dropbox\CBN\Clases virtuales\Gerencia financiera\"/>
    </mc:Choice>
  </mc:AlternateContent>
  <bookViews>
    <workbookView xWindow="0" yWindow="0" windowWidth="21576" windowHeight="8088" tabRatio="800"/>
  </bookViews>
  <sheets>
    <sheet name="Tema" sheetId="29" r:id="rId1"/>
    <sheet name="Datos 1" sheetId="22" r:id="rId2"/>
    <sheet name="Datos 2" sheetId="23" r:id="rId3"/>
    <sheet name="Datos 3" sheetId="24" r:id="rId4"/>
    <sheet name="Datos 4" sheetId="25" r:id="rId5"/>
    <sheet name="Datos 5" sheetId="26" r:id="rId6"/>
    <sheet name="Datos 6" sheetId="27" r:id="rId7"/>
    <sheet name="Datos 7" sheetId="28" r:id="rId8"/>
    <sheet name="Hoja2" sheetId="30" state="hidden" r:id="rId9"/>
  </sheets>
  <definedNames>
    <definedName name="_xlnm.Print_Area" localSheetId="1">'Datos 1'!$A$1:$D$45</definedName>
    <definedName name="_xlnm.Print_Area" localSheetId="2">'Datos 2'!$A$1:$D$45</definedName>
    <definedName name="_xlnm.Print_Area" localSheetId="3">'Datos 3'!$A$1:$D$45</definedName>
    <definedName name="_xlnm.Print_Area" localSheetId="4">'Datos 4'!$A$1:$D$45</definedName>
    <definedName name="_xlnm.Print_Area" localSheetId="5">'Datos 5'!$A$1:$D$45</definedName>
    <definedName name="_xlnm.Print_Area" localSheetId="6">'Datos 6'!$A$1:$D$45</definedName>
    <definedName name="_xlnm.Print_Area" localSheetId="7">'Datos 7'!$A$1:$D$45</definedName>
    <definedName name="temas">Hoja2!$A$1:$B$4</definedName>
  </definedNames>
  <calcPr calcId="162913"/>
</workbook>
</file>

<file path=xl/calcChain.xml><?xml version="1.0" encoding="utf-8"?>
<calcChain xmlns="http://schemas.openxmlformats.org/spreadsheetml/2006/main">
  <c r="A16" i="29" l="1"/>
  <c r="B3" i="30"/>
  <c r="B2" i="30"/>
  <c r="B4" i="30"/>
  <c r="B1" i="30"/>
  <c r="F78" i="27" l="1"/>
  <c r="E78" i="27"/>
  <c r="D78" i="27"/>
  <c r="C78" i="27"/>
  <c r="B78" i="27"/>
  <c r="F77" i="27"/>
  <c r="E77" i="27"/>
  <c r="D77" i="27"/>
  <c r="C77" i="27"/>
  <c r="B77" i="27"/>
  <c r="F76" i="27"/>
  <c r="E76" i="27"/>
  <c r="D76" i="27"/>
  <c r="C76" i="27"/>
  <c r="B76" i="27"/>
  <c r="F75" i="27"/>
  <c r="E75" i="27"/>
  <c r="D75" i="27"/>
  <c r="C75" i="27"/>
  <c r="B75" i="27"/>
  <c r="F74" i="27"/>
  <c r="E74" i="27"/>
  <c r="D74" i="27"/>
  <c r="C74" i="27"/>
  <c r="B74" i="27"/>
  <c r="F73" i="27"/>
  <c r="E73" i="27"/>
  <c r="D73" i="27"/>
  <c r="C73" i="27"/>
  <c r="B73" i="27"/>
  <c r="F72" i="27"/>
  <c r="E72" i="27"/>
  <c r="D72" i="27"/>
  <c r="C72" i="27"/>
  <c r="B72" i="27"/>
  <c r="F71" i="27"/>
  <c r="E71" i="27"/>
  <c r="D71" i="27"/>
  <c r="C71" i="27"/>
  <c r="B71" i="27"/>
  <c r="C70" i="27"/>
  <c r="F69" i="27"/>
  <c r="F70" i="27" s="1"/>
  <c r="E69" i="27"/>
  <c r="E70" i="27" s="1"/>
  <c r="D69" i="27"/>
  <c r="D70" i="27" s="1"/>
  <c r="C69" i="27"/>
  <c r="B69" i="27"/>
  <c r="B70" i="27" s="1"/>
  <c r="E68" i="27"/>
  <c r="F67" i="27"/>
  <c r="F68" i="27" s="1"/>
  <c r="E67" i="27"/>
  <c r="D67" i="27"/>
  <c r="D68" i="27" s="1"/>
  <c r="C67" i="27"/>
  <c r="C68" i="27" s="1"/>
  <c r="B67" i="27"/>
  <c r="B68" i="27" s="1"/>
  <c r="C66" i="27"/>
  <c r="F65" i="27"/>
  <c r="F66" i="27" s="1"/>
  <c r="E65" i="27"/>
  <c r="E66" i="27" s="1"/>
  <c r="D65" i="27"/>
  <c r="D66" i="27" s="1"/>
  <c r="C65" i="27"/>
  <c r="B65" i="27"/>
  <c r="B66" i="27" s="1"/>
  <c r="F64" i="27"/>
  <c r="E64" i="27"/>
  <c r="D64" i="27"/>
  <c r="C64" i="27"/>
  <c r="B64" i="27"/>
  <c r="F63" i="27"/>
  <c r="E63" i="27"/>
  <c r="D63" i="27"/>
  <c r="C63" i="27"/>
  <c r="B63" i="27"/>
  <c r="F62" i="27"/>
  <c r="E62" i="27"/>
  <c r="D62" i="27"/>
  <c r="C62" i="27"/>
  <c r="B62" i="27"/>
  <c r="F78" i="26"/>
  <c r="E78" i="26"/>
  <c r="D78" i="26"/>
  <c r="C78" i="26"/>
  <c r="B78" i="26"/>
  <c r="F77" i="26"/>
  <c r="E77" i="26"/>
  <c r="D77" i="26"/>
  <c r="C77" i="26"/>
  <c r="B77" i="26"/>
  <c r="F76" i="26"/>
  <c r="E76" i="26"/>
  <c r="D76" i="26"/>
  <c r="C76" i="26"/>
  <c r="B76" i="26"/>
  <c r="F75" i="26"/>
  <c r="E75" i="26"/>
  <c r="D75" i="26"/>
  <c r="C75" i="26"/>
  <c r="B75" i="26"/>
  <c r="F74" i="26"/>
  <c r="E74" i="26"/>
  <c r="D74" i="26"/>
  <c r="C74" i="26"/>
  <c r="B74" i="26"/>
  <c r="F73" i="26"/>
  <c r="E73" i="26"/>
  <c r="D73" i="26"/>
  <c r="C73" i="26"/>
  <c r="B73" i="26"/>
  <c r="F72" i="26"/>
  <c r="E72" i="26"/>
  <c r="D72" i="26"/>
  <c r="C72" i="26"/>
  <c r="B72" i="26"/>
  <c r="F71" i="26"/>
  <c r="E71" i="26"/>
  <c r="D71" i="26"/>
  <c r="C71" i="26"/>
  <c r="B71" i="26"/>
  <c r="C70" i="26"/>
  <c r="F69" i="26"/>
  <c r="F70" i="26" s="1"/>
  <c r="E69" i="26"/>
  <c r="E70" i="26" s="1"/>
  <c r="D69" i="26"/>
  <c r="D70" i="26" s="1"/>
  <c r="C69" i="26"/>
  <c r="B69" i="26"/>
  <c r="B70" i="26" s="1"/>
  <c r="E68" i="26"/>
  <c r="F67" i="26"/>
  <c r="F68" i="26" s="1"/>
  <c r="E67" i="26"/>
  <c r="D67" i="26"/>
  <c r="D68" i="26" s="1"/>
  <c r="C67" i="26"/>
  <c r="C68" i="26" s="1"/>
  <c r="B67" i="26"/>
  <c r="B68" i="26" s="1"/>
  <c r="C66" i="26"/>
  <c r="F65" i="26"/>
  <c r="F66" i="26" s="1"/>
  <c r="E65" i="26"/>
  <c r="E66" i="26" s="1"/>
  <c r="D65" i="26"/>
  <c r="D66" i="26" s="1"/>
  <c r="C65" i="26"/>
  <c r="B65" i="26"/>
  <c r="B66" i="26" s="1"/>
  <c r="F64" i="26"/>
  <c r="E64" i="26"/>
  <c r="D64" i="26"/>
  <c r="C64" i="26"/>
  <c r="B64" i="26"/>
  <c r="F63" i="26"/>
  <c r="E63" i="26"/>
  <c r="D63" i="26"/>
  <c r="C63" i="26"/>
  <c r="B63" i="26"/>
  <c r="F62" i="26"/>
  <c r="E62" i="26"/>
  <c r="D62" i="26"/>
  <c r="C62" i="26"/>
  <c r="B62" i="26"/>
  <c r="F78" i="25"/>
  <c r="E78" i="25"/>
  <c r="D78" i="25"/>
  <c r="C78" i="25"/>
  <c r="B78" i="25"/>
  <c r="F77" i="25"/>
  <c r="E77" i="25"/>
  <c r="D77" i="25"/>
  <c r="C77" i="25"/>
  <c r="B77" i="25"/>
  <c r="F76" i="25"/>
  <c r="E76" i="25"/>
  <c r="D76" i="25"/>
  <c r="C76" i="25"/>
  <c r="B76" i="25"/>
  <c r="F75" i="25"/>
  <c r="E75" i="25"/>
  <c r="D75" i="25"/>
  <c r="C75" i="25"/>
  <c r="B75" i="25"/>
  <c r="F74" i="25"/>
  <c r="E74" i="25"/>
  <c r="D74" i="25"/>
  <c r="C74" i="25"/>
  <c r="B74" i="25"/>
  <c r="F73" i="25"/>
  <c r="E73" i="25"/>
  <c r="D73" i="25"/>
  <c r="C73" i="25"/>
  <c r="B73" i="25"/>
  <c r="F72" i="25"/>
  <c r="E72" i="25"/>
  <c r="D72" i="25"/>
  <c r="C72" i="25"/>
  <c r="B72" i="25"/>
  <c r="F71" i="25"/>
  <c r="E71" i="25"/>
  <c r="D71" i="25"/>
  <c r="C71" i="25"/>
  <c r="B71" i="25"/>
  <c r="C70" i="25"/>
  <c r="F69" i="25"/>
  <c r="F70" i="25" s="1"/>
  <c r="E69" i="25"/>
  <c r="E70" i="25" s="1"/>
  <c r="D69" i="25"/>
  <c r="D70" i="25" s="1"/>
  <c r="C69" i="25"/>
  <c r="B69" i="25"/>
  <c r="B70" i="25" s="1"/>
  <c r="E68" i="25"/>
  <c r="F67" i="25"/>
  <c r="F68" i="25" s="1"/>
  <c r="E67" i="25"/>
  <c r="D67" i="25"/>
  <c r="D68" i="25" s="1"/>
  <c r="C67" i="25"/>
  <c r="C68" i="25" s="1"/>
  <c r="B67" i="25"/>
  <c r="B68" i="25" s="1"/>
  <c r="C66" i="25"/>
  <c r="F65" i="25"/>
  <c r="F66" i="25" s="1"/>
  <c r="E65" i="25"/>
  <c r="E66" i="25" s="1"/>
  <c r="D65" i="25"/>
  <c r="D66" i="25" s="1"/>
  <c r="C65" i="25"/>
  <c r="B65" i="25"/>
  <c r="B66" i="25" s="1"/>
  <c r="F64" i="25"/>
  <c r="E64" i="25"/>
  <c r="D64" i="25"/>
  <c r="C64" i="25"/>
  <c r="B64" i="25"/>
  <c r="F63" i="25"/>
  <c r="E63" i="25"/>
  <c r="D63" i="25"/>
  <c r="C63" i="25"/>
  <c r="B63" i="25"/>
  <c r="F62" i="25"/>
  <c r="E62" i="25"/>
  <c r="D62" i="25"/>
  <c r="C62" i="25"/>
  <c r="B62" i="25"/>
  <c r="F78" i="24"/>
  <c r="E78" i="24"/>
  <c r="D78" i="24"/>
  <c r="C78" i="24"/>
  <c r="B78" i="24"/>
  <c r="F77" i="24"/>
  <c r="E77" i="24"/>
  <c r="D77" i="24"/>
  <c r="C77" i="24"/>
  <c r="B77" i="24"/>
  <c r="F76" i="24"/>
  <c r="E76" i="24"/>
  <c r="D76" i="24"/>
  <c r="C76" i="24"/>
  <c r="B76" i="24"/>
  <c r="F75" i="24"/>
  <c r="E75" i="24"/>
  <c r="D75" i="24"/>
  <c r="C75" i="24"/>
  <c r="B75" i="24"/>
  <c r="F74" i="24"/>
  <c r="E74" i="24"/>
  <c r="D74" i="24"/>
  <c r="C74" i="24"/>
  <c r="B74" i="24"/>
  <c r="F73" i="24"/>
  <c r="E73" i="24"/>
  <c r="D73" i="24"/>
  <c r="C73" i="24"/>
  <c r="B73" i="24"/>
  <c r="F72" i="24"/>
  <c r="E72" i="24"/>
  <c r="D72" i="24"/>
  <c r="C72" i="24"/>
  <c r="B72" i="24"/>
  <c r="F71" i="24"/>
  <c r="E71" i="24"/>
  <c r="D71" i="24"/>
  <c r="C71" i="24"/>
  <c r="B71" i="24"/>
  <c r="E70" i="24"/>
  <c r="C70" i="24"/>
  <c r="F69" i="24"/>
  <c r="F70" i="24" s="1"/>
  <c r="E69" i="24"/>
  <c r="D69" i="24"/>
  <c r="D70" i="24" s="1"/>
  <c r="C69" i="24"/>
  <c r="B69" i="24"/>
  <c r="B70" i="24" s="1"/>
  <c r="E68" i="24"/>
  <c r="C68" i="24"/>
  <c r="F67" i="24"/>
  <c r="F68" i="24" s="1"/>
  <c r="E67" i="24"/>
  <c r="D67" i="24"/>
  <c r="D68" i="24" s="1"/>
  <c r="C67" i="24"/>
  <c r="B67" i="24"/>
  <c r="B68" i="24" s="1"/>
  <c r="E66" i="24"/>
  <c r="C66" i="24"/>
  <c r="F65" i="24"/>
  <c r="F66" i="24" s="1"/>
  <c r="E65" i="24"/>
  <c r="D65" i="24"/>
  <c r="D66" i="24" s="1"/>
  <c r="C65" i="24"/>
  <c r="B65" i="24"/>
  <c r="B66" i="24" s="1"/>
  <c r="F64" i="24"/>
  <c r="E64" i="24"/>
  <c r="D64" i="24"/>
  <c r="C64" i="24"/>
  <c r="B64" i="24"/>
  <c r="F63" i="24"/>
  <c r="E63" i="24"/>
  <c r="D63" i="24"/>
  <c r="C63" i="24"/>
  <c r="B63" i="24"/>
  <c r="F62" i="24"/>
  <c r="E62" i="24"/>
  <c r="D62" i="24"/>
  <c r="C62" i="24"/>
  <c r="B62" i="24"/>
  <c r="F78" i="23"/>
  <c r="E78" i="23"/>
  <c r="D78" i="23"/>
  <c r="C78" i="23"/>
  <c r="B78" i="23"/>
  <c r="F77" i="23"/>
  <c r="E77" i="23"/>
  <c r="D77" i="23"/>
  <c r="C77" i="23"/>
  <c r="B77" i="23"/>
  <c r="F76" i="23"/>
  <c r="E76" i="23"/>
  <c r="D76" i="23"/>
  <c r="C76" i="23"/>
  <c r="B76" i="23"/>
  <c r="F75" i="23"/>
  <c r="E75" i="23"/>
  <c r="D75" i="23"/>
  <c r="C75" i="23"/>
  <c r="B75" i="23"/>
  <c r="F74" i="23"/>
  <c r="E74" i="23"/>
  <c r="D74" i="23"/>
  <c r="C74" i="23"/>
  <c r="B74" i="23"/>
  <c r="F73" i="23"/>
  <c r="E73" i="23"/>
  <c r="D73" i="23"/>
  <c r="C73" i="23"/>
  <c r="B73" i="23"/>
  <c r="F72" i="23"/>
  <c r="E72" i="23"/>
  <c r="D72" i="23"/>
  <c r="C72" i="23"/>
  <c r="B72" i="23"/>
  <c r="F71" i="23"/>
  <c r="E71" i="23"/>
  <c r="D71" i="23"/>
  <c r="C71" i="23"/>
  <c r="B71" i="23"/>
  <c r="E70" i="23"/>
  <c r="C70" i="23"/>
  <c r="F69" i="23"/>
  <c r="F70" i="23" s="1"/>
  <c r="E69" i="23"/>
  <c r="D69" i="23"/>
  <c r="D70" i="23" s="1"/>
  <c r="C69" i="23"/>
  <c r="B69" i="23"/>
  <c r="B70" i="23" s="1"/>
  <c r="E68" i="23"/>
  <c r="C68" i="23"/>
  <c r="F67" i="23"/>
  <c r="F68" i="23" s="1"/>
  <c r="E67" i="23"/>
  <c r="D67" i="23"/>
  <c r="D68" i="23" s="1"/>
  <c r="C67" i="23"/>
  <c r="B67" i="23"/>
  <c r="B68" i="23" s="1"/>
  <c r="E66" i="23"/>
  <c r="C66" i="23"/>
  <c r="F65" i="23"/>
  <c r="F66" i="23" s="1"/>
  <c r="E65" i="23"/>
  <c r="D65" i="23"/>
  <c r="D66" i="23" s="1"/>
  <c r="C65" i="23"/>
  <c r="B65" i="23"/>
  <c r="B66" i="23" s="1"/>
  <c r="F64" i="23"/>
  <c r="E64" i="23"/>
  <c r="D64" i="23"/>
  <c r="C64" i="23"/>
  <c r="B64" i="23"/>
  <c r="F63" i="23"/>
  <c r="E63" i="23"/>
  <c r="D63" i="23"/>
  <c r="C63" i="23"/>
  <c r="B63" i="23"/>
  <c r="F62" i="23"/>
  <c r="E62" i="23"/>
  <c r="D62" i="23"/>
  <c r="C62" i="23"/>
  <c r="B62" i="23"/>
  <c r="F78" i="22"/>
  <c r="E78" i="22"/>
  <c r="D78" i="22"/>
  <c r="C78" i="22"/>
  <c r="B78" i="22"/>
  <c r="F77" i="22"/>
  <c r="E77" i="22"/>
  <c r="D77" i="22"/>
  <c r="C77" i="22"/>
  <c r="B77" i="22"/>
  <c r="F76" i="22"/>
  <c r="E76" i="22"/>
  <c r="D76" i="22"/>
  <c r="C76" i="22"/>
  <c r="B76" i="22"/>
  <c r="F75" i="22"/>
  <c r="E75" i="22"/>
  <c r="D75" i="22"/>
  <c r="C75" i="22"/>
  <c r="B75" i="22"/>
  <c r="F74" i="22"/>
  <c r="E74" i="22"/>
  <c r="D74" i="22"/>
  <c r="C74" i="22"/>
  <c r="B74" i="22"/>
  <c r="F73" i="22"/>
  <c r="E73" i="22"/>
  <c r="D73" i="22"/>
  <c r="C73" i="22"/>
  <c r="B73" i="22"/>
  <c r="F72" i="22"/>
  <c r="E72" i="22"/>
  <c r="D72" i="22"/>
  <c r="C72" i="22"/>
  <c r="B72" i="22"/>
  <c r="F71" i="22"/>
  <c r="E71" i="22"/>
  <c r="D71" i="22"/>
  <c r="C71" i="22"/>
  <c r="B71" i="22"/>
  <c r="F70" i="22"/>
  <c r="B70" i="22"/>
  <c r="F69" i="22"/>
  <c r="E69" i="22"/>
  <c r="E70" i="22" s="1"/>
  <c r="D69" i="22"/>
  <c r="D70" i="22" s="1"/>
  <c r="C69" i="22"/>
  <c r="C70" i="22" s="1"/>
  <c r="B69" i="22"/>
  <c r="D68" i="22"/>
  <c r="F67" i="22"/>
  <c r="F68" i="22" s="1"/>
  <c r="E67" i="22"/>
  <c r="E68" i="22" s="1"/>
  <c r="D67" i="22"/>
  <c r="C67" i="22"/>
  <c r="C68" i="22" s="1"/>
  <c r="B67" i="22"/>
  <c r="B68" i="22" s="1"/>
  <c r="F66" i="22"/>
  <c r="B66" i="22"/>
  <c r="F65" i="22"/>
  <c r="E65" i="22"/>
  <c r="E66" i="22" s="1"/>
  <c r="D65" i="22"/>
  <c r="D66" i="22" s="1"/>
  <c r="C65" i="22"/>
  <c r="C66" i="22" s="1"/>
  <c r="B65" i="22"/>
  <c r="F64" i="22"/>
  <c r="E64" i="22"/>
  <c r="D64" i="22"/>
  <c r="C64" i="22"/>
  <c r="B64" i="22"/>
  <c r="F63" i="22"/>
  <c r="E63" i="22"/>
  <c r="D63" i="22"/>
  <c r="C63" i="22"/>
  <c r="B63" i="22"/>
  <c r="F62" i="22"/>
  <c r="E62" i="22"/>
  <c r="D62" i="22"/>
  <c r="C62" i="22"/>
  <c r="B62" i="22"/>
  <c r="C64" i="28"/>
  <c r="D64" i="28"/>
  <c r="E64" i="28"/>
  <c r="F64" i="28"/>
  <c r="B64" i="28"/>
  <c r="F32" i="27"/>
  <c r="E32" i="27"/>
  <c r="D32" i="27"/>
  <c r="C32" i="27"/>
  <c r="B32" i="27"/>
  <c r="F32" i="26"/>
  <c r="E32" i="26"/>
  <c r="D32" i="26"/>
  <c r="C32" i="26"/>
  <c r="B32" i="26"/>
  <c r="F32" i="25"/>
  <c r="E32" i="25"/>
  <c r="D32" i="25"/>
  <c r="C32" i="25"/>
  <c r="B32" i="25"/>
  <c r="F32" i="24"/>
  <c r="E32" i="24"/>
  <c r="D32" i="24"/>
  <c r="C32" i="24"/>
  <c r="B32" i="24"/>
  <c r="F32" i="23"/>
  <c r="E32" i="23"/>
  <c r="D32" i="23"/>
  <c r="C32" i="23"/>
  <c r="B32" i="23"/>
  <c r="F32" i="22"/>
  <c r="E32" i="22"/>
  <c r="D32" i="22"/>
  <c r="C32" i="22"/>
  <c r="B32" i="22"/>
  <c r="C78" i="28" l="1"/>
  <c r="D78" i="28"/>
  <c r="E78" i="28"/>
  <c r="F78" i="28"/>
  <c r="B78" i="28"/>
  <c r="C76" i="28"/>
  <c r="D76" i="28"/>
  <c r="E76" i="28"/>
  <c r="F76" i="28"/>
  <c r="C77" i="28"/>
  <c r="D77" i="28"/>
  <c r="E77" i="28"/>
  <c r="F77" i="28"/>
  <c r="B77" i="28"/>
  <c r="B76" i="28"/>
  <c r="C75" i="28"/>
  <c r="D75" i="28"/>
  <c r="E75" i="28"/>
  <c r="F75" i="28"/>
  <c r="B75" i="28"/>
  <c r="C74" i="28"/>
  <c r="D74" i="28"/>
  <c r="E74" i="28"/>
  <c r="F74" i="28"/>
  <c r="B74" i="28"/>
  <c r="C73" i="28"/>
  <c r="D73" i="28"/>
  <c r="E73" i="28"/>
  <c r="F73" i="28"/>
  <c r="B73" i="28"/>
  <c r="C72" i="28"/>
  <c r="D72" i="28"/>
  <c r="E72" i="28"/>
  <c r="F72" i="28"/>
  <c r="B72" i="28"/>
  <c r="C71" i="28"/>
  <c r="D71" i="28"/>
  <c r="E71" i="28"/>
  <c r="F71" i="28"/>
  <c r="B71" i="28"/>
  <c r="C70" i="28"/>
  <c r="D70" i="28"/>
  <c r="E70" i="28"/>
  <c r="F70" i="28"/>
  <c r="B70" i="28"/>
  <c r="C69" i="28"/>
  <c r="D69" i="28"/>
  <c r="E69" i="28"/>
  <c r="F69" i="28"/>
  <c r="B69" i="28"/>
  <c r="C68" i="28"/>
  <c r="D68" i="28"/>
  <c r="E68" i="28"/>
  <c r="F68" i="28"/>
  <c r="B68" i="28"/>
  <c r="C67" i="28"/>
  <c r="D67" i="28"/>
  <c r="E67" i="28"/>
  <c r="F67" i="28"/>
  <c r="B67" i="28"/>
  <c r="C66" i="28"/>
  <c r="D66" i="28"/>
  <c r="E66" i="28"/>
  <c r="F66" i="28"/>
  <c r="B66" i="28"/>
  <c r="C65" i="28"/>
  <c r="D65" i="28"/>
  <c r="E65" i="28"/>
  <c r="F65" i="28"/>
  <c r="B65" i="28"/>
  <c r="C63" i="28"/>
  <c r="D63" i="28"/>
  <c r="E63" i="28"/>
  <c r="F63" i="28"/>
  <c r="B63" i="28"/>
  <c r="C62" i="28"/>
  <c r="D62" i="28"/>
  <c r="E62" i="28"/>
  <c r="F62" i="28"/>
  <c r="B62" i="28"/>
  <c r="F32" i="28" l="1"/>
  <c r="E32" i="28"/>
  <c r="D32" i="28"/>
  <c r="C32" i="28"/>
  <c r="B32" i="28"/>
  <c r="B80" i="28" l="1"/>
  <c r="F50" i="28"/>
  <c r="F52" i="28" s="1"/>
  <c r="F56" i="28" s="1"/>
  <c r="F58" i="28" s="1"/>
  <c r="E50" i="28"/>
  <c r="E52" i="28" s="1"/>
  <c r="E56" i="28" s="1"/>
  <c r="E58" i="28" s="1"/>
  <c r="D50" i="28"/>
  <c r="D52" i="28" s="1"/>
  <c r="D56" i="28" s="1"/>
  <c r="D58" i="28" s="1"/>
  <c r="C50" i="28"/>
  <c r="C52" i="28" s="1"/>
  <c r="C56" i="28" s="1"/>
  <c r="C58" i="28" s="1"/>
  <c r="B50" i="28"/>
  <c r="B52" i="28" s="1"/>
  <c r="B56" i="28" s="1"/>
  <c r="B58" i="28" s="1"/>
  <c r="F37" i="28"/>
  <c r="E37" i="28"/>
  <c r="D37" i="28"/>
  <c r="C37" i="28"/>
  <c r="B37" i="28"/>
  <c r="F38" i="28"/>
  <c r="B38" i="28"/>
  <c r="F22" i="28"/>
  <c r="E22" i="28"/>
  <c r="D22" i="28"/>
  <c r="C22" i="28"/>
  <c r="B22" i="28"/>
  <c r="F14" i="28"/>
  <c r="E14" i="28"/>
  <c r="E23" i="28" s="1"/>
  <c r="D14" i="28"/>
  <c r="C14" i="28"/>
  <c r="B14" i="28"/>
  <c r="B80" i="27"/>
  <c r="F50" i="27"/>
  <c r="F52" i="27" s="1"/>
  <c r="F56" i="27" s="1"/>
  <c r="F58" i="27" s="1"/>
  <c r="E50" i="27"/>
  <c r="E52" i="27" s="1"/>
  <c r="E56" i="27" s="1"/>
  <c r="E58" i="27" s="1"/>
  <c r="D50" i="27"/>
  <c r="D52" i="27" s="1"/>
  <c r="D56" i="27" s="1"/>
  <c r="D58" i="27" s="1"/>
  <c r="C50" i="27"/>
  <c r="C52" i="27" s="1"/>
  <c r="C56" i="27" s="1"/>
  <c r="C58" i="27" s="1"/>
  <c r="B50" i="27"/>
  <c r="B52" i="27" s="1"/>
  <c r="B56" i="27" s="1"/>
  <c r="B58" i="27" s="1"/>
  <c r="F37" i="27"/>
  <c r="E37" i="27"/>
  <c r="D37" i="27"/>
  <c r="C37" i="27"/>
  <c r="B37" i="27"/>
  <c r="D38" i="27"/>
  <c r="B38" i="27"/>
  <c r="F22" i="27"/>
  <c r="E22" i="27"/>
  <c r="D22" i="27"/>
  <c r="C22" i="27"/>
  <c r="B22" i="27"/>
  <c r="F14" i="27"/>
  <c r="E14" i="27"/>
  <c r="E23" i="27" s="1"/>
  <c r="D14" i="27"/>
  <c r="D23" i="27" s="1"/>
  <c r="C14" i="27"/>
  <c r="B14" i="27"/>
  <c r="B80" i="26"/>
  <c r="F50" i="26"/>
  <c r="F52" i="26" s="1"/>
  <c r="F56" i="26" s="1"/>
  <c r="F58" i="26" s="1"/>
  <c r="E50" i="26"/>
  <c r="E52" i="26" s="1"/>
  <c r="E56" i="26" s="1"/>
  <c r="E58" i="26" s="1"/>
  <c r="D50" i="26"/>
  <c r="D52" i="26" s="1"/>
  <c r="D56" i="26" s="1"/>
  <c r="D58" i="26" s="1"/>
  <c r="C50" i="26"/>
  <c r="C52" i="26" s="1"/>
  <c r="C56" i="26" s="1"/>
  <c r="C58" i="26" s="1"/>
  <c r="B50" i="26"/>
  <c r="B52" i="26" s="1"/>
  <c r="B56" i="26" s="1"/>
  <c r="B58" i="26" s="1"/>
  <c r="E38" i="26"/>
  <c r="F37" i="26"/>
  <c r="E37" i="26"/>
  <c r="D37" i="26"/>
  <c r="C37" i="26"/>
  <c r="B37" i="26"/>
  <c r="D38" i="26"/>
  <c r="F22" i="26"/>
  <c r="E22" i="26"/>
  <c r="D22" i="26"/>
  <c r="C22" i="26"/>
  <c r="B22" i="26"/>
  <c r="F14" i="26"/>
  <c r="E14" i="26"/>
  <c r="D14" i="26"/>
  <c r="C14" i="26"/>
  <c r="C23" i="26" s="1"/>
  <c r="B14" i="26"/>
  <c r="B23" i="26" s="1"/>
  <c r="E23" i="26" l="1"/>
  <c r="F38" i="27"/>
  <c r="C38" i="27"/>
  <c r="C23" i="27"/>
  <c r="C23" i="28"/>
  <c r="D38" i="28"/>
  <c r="C38" i="28"/>
  <c r="E38" i="28"/>
  <c r="F23" i="28"/>
  <c r="B23" i="28"/>
  <c r="D23" i="28"/>
  <c r="C59" i="28"/>
  <c r="C60" i="28" s="1"/>
  <c r="C42" i="28" s="1"/>
  <c r="B59" i="28"/>
  <c r="B60" i="28" s="1"/>
  <c r="B42" i="28" s="1"/>
  <c r="B43" i="28" s="1"/>
  <c r="D59" i="28"/>
  <c r="D60" i="28" s="1"/>
  <c r="D42" i="28" s="1"/>
  <c r="F59" i="28"/>
  <c r="F60" i="28" s="1"/>
  <c r="F42" i="28" s="1"/>
  <c r="E59" i="28"/>
  <c r="E60" i="28" s="1"/>
  <c r="E42" i="28" s="1"/>
  <c r="E38" i="27"/>
  <c r="F23" i="27"/>
  <c r="B23" i="27"/>
  <c r="E59" i="27"/>
  <c r="E60" i="27"/>
  <c r="E42" i="27" s="1"/>
  <c r="B59" i="27"/>
  <c r="B60" i="27" s="1"/>
  <c r="B42" i="27" s="1"/>
  <c r="F59" i="27"/>
  <c r="F60" i="27" s="1"/>
  <c r="F42" i="27" s="1"/>
  <c r="C59" i="27"/>
  <c r="C60" i="27" s="1"/>
  <c r="C42" i="27" s="1"/>
  <c r="D59" i="27"/>
  <c r="D60" i="27" s="1"/>
  <c r="D42" i="27" s="1"/>
  <c r="F38" i="26"/>
  <c r="B38" i="26"/>
  <c r="C38" i="26"/>
  <c r="F23" i="26"/>
  <c r="D23" i="26"/>
  <c r="E59" i="26"/>
  <c r="E60" i="26" s="1"/>
  <c r="E42" i="26" s="1"/>
  <c r="B59" i="26"/>
  <c r="B60" i="26" s="1"/>
  <c r="B42" i="26" s="1"/>
  <c r="F59" i="26"/>
  <c r="F60" i="26" s="1"/>
  <c r="F42" i="26" s="1"/>
  <c r="C59" i="26"/>
  <c r="C60" i="26" s="1"/>
  <c r="C42" i="26" s="1"/>
  <c r="D59" i="26"/>
  <c r="D60" i="26" s="1"/>
  <c r="D42" i="26" s="1"/>
  <c r="D50" i="25"/>
  <c r="B80" i="25"/>
  <c r="F50" i="25"/>
  <c r="F52" i="25" s="1"/>
  <c r="F56" i="25" s="1"/>
  <c r="F58" i="25" s="1"/>
  <c r="E50" i="25"/>
  <c r="E52" i="25" s="1"/>
  <c r="E56" i="25" s="1"/>
  <c r="E58" i="25" s="1"/>
  <c r="D52" i="25"/>
  <c r="D56" i="25" s="1"/>
  <c r="D58" i="25" s="1"/>
  <c r="C50" i="25"/>
  <c r="C52" i="25" s="1"/>
  <c r="C56" i="25" s="1"/>
  <c r="C58" i="25" s="1"/>
  <c r="B50" i="25"/>
  <c r="B52" i="25" s="1"/>
  <c r="B56" i="25" s="1"/>
  <c r="B58" i="25" s="1"/>
  <c r="F37" i="25"/>
  <c r="E37" i="25"/>
  <c r="D37" i="25"/>
  <c r="C37" i="25"/>
  <c r="B37" i="25"/>
  <c r="F38" i="25"/>
  <c r="D38" i="25"/>
  <c r="C38" i="25"/>
  <c r="B38" i="25"/>
  <c r="F22" i="25"/>
  <c r="E22" i="25"/>
  <c r="D22" i="25"/>
  <c r="C22" i="25"/>
  <c r="B22" i="25"/>
  <c r="F14" i="25"/>
  <c r="E14" i="25"/>
  <c r="E23" i="25" s="1"/>
  <c r="D14" i="25"/>
  <c r="C14" i="25"/>
  <c r="B14" i="25"/>
  <c r="B23" i="25" s="1"/>
  <c r="B80" i="22"/>
  <c r="B80" i="23"/>
  <c r="B80" i="24"/>
  <c r="F50" i="24"/>
  <c r="C52" i="24"/>
  <c r="C56" i="24" s="1"/>
  <c r="C58" i="24" s="1"/>
  <c r="F52" i="24"/>
  <c r="F56" i="24" s="1"/>
  <c r="F58" i="24" s="1"/>
  <c r="E50" i="24"/>
  <c r="E52" i="24" s="1"/>
  <c r="E56" i="24" s="1"/>
  <c r="E58" i="24" s="1"/>
  <c r="D50" i="24"/>
  <c r="D52" i="24" s="1"/>
  <c r="D56" i="24" s="1"/>
  <c r="D58" i="24" s="1"/>
  <c r="C50" i="24"/>
  <c r="B50" i="24"/>
  <c r="B52" i="24" s="1"/>
  <c r="B56" i="24" s="1"/>
  <c r="B58" i="24" s="1"/>
  <c r="F37" i="24"/>
  <c r="E37" i="24"/>
  <c r="E38" i="24" s="1"/>
  <c r="D37" i="24"/>
  <c r="C37" i="24"/>
  <c r="B37" i="24"/>
  <c r="B38" i="24" s="1"/>
  <c r="F22" i="24"/>
  <c r="E22" i="24"/>
  <c r="D22" i="24"/>
  <c r="C22" i="24"/>
  <c r="B22" i="24"/>
  <c r="F14" i="24"/>
  <c r="E14" i="24"/>
  <c r="D14" i="24"/>
  <c r="D23" i="24" s="1"/>
  <c r="C14" i="24"/>
  <c r="C23" i="24" s="1"/>
  <c r="B14" i="24"/>
  <c r="F50" i="23"/>
  <c r="F52" i="23" s="1"/>
  <c r="F56" i="23" s="1"/>
  <c r="F58" i="23" s="1"/>
  <c r="E50" i="23"/>
  <c r="E52" i="23" s="1"/>
  <c r="E56" i="23" s="1"/>
  <c r="E58" i="23" s="1"/>
  <c r="D50" i="23"/>
  <c r="D52" i="23" s="1"/>
  <c r="D56" i="23" s="1"/>
  <c r="D58" i="23" s="1"/>
  <c r="C50" i="23"/>
  <c r="C52" i="23" s="1"/>
  <c r="C56" i="23" s="1"/>
  <c r="C58" i="23" s="1"/>
  <c r="B50" i="23"/>
  <c r="B52" i="23" s="1"/>
  <c r="B56" i="23" s="1"/>
  <c r="B58" i="23" s="1"/>
  <c r="F37" i="23"/>
  <c r="E37" i="23"/>
  <c r="D37" i="23"/>
  <c r="C37" i="23"/>
  <c r="B37" i="23"/>
  <c r="B38" i="23"/>
  <c r="F22" i="23"/>
  <c r="E22" i="23"/>
  <c r="D22" i="23"/>
  <c r="C22" i="23"/>
  <c r="B22" i="23"/>
  <c r="F14" i="23"/>
  <c r="E14" i="23"/>
  <c r="E23" i="23" s="1"/>
  <c r="D14" i="23"/>
  <c r="C14" i="23"/>
  <c r="B14" i="23"/>
  <c r="B23" i="23" s="1"/>
  <c r="D12" i="23"/>
  <c r="E52" i="22"/>
  <c r="E56" i="22" s="1"/>
  <c r="E58" i="22" s="1"/>
  <c r="F50" i="22"/>
  <c r="F52" i="22" s="1"/>
  <c r="F56" i="22" s="1"/>
  <c r="F58" i="22" s="1"/>
  <c r="E50" i="22"/>
  <c r="D50" i="22"/>
  <c r="D52" i="22" s="1"/>
  <c r="D56" i="22" s="1"/>
  <c r="D58" i="22" s="1"/>
  <c r="C50" i="22"/>
  <c r="C52" i="22" s="1"/>
  <c r="C56" i="22" s="1"/>
  <c r="C58" i="22" s="1"/>
  <c r="B50" i="22"/>
  <c r="B52" i="22" s="1"/>
  <c r="B56" i="22" s="1"/>
  <c r="B58" i="22" s="1"/>
  <c r="F37" i="22"/>
  <c r="E37" i="22"/>
  <c r="D37" i="22"/>
  <c r="C37" i="22"/>
  <c r="B37" i="22"/>
  <c r="F38" i="22"/>
  <c r="E38" i="22"/>
  <c r="C38" i="22"/>
  <c r="B38" i="22"/>
  <c r="F22" i="22"/>
  <c r="E22" i="22"/>
  <c r="D22" i="22"/>
  <c r="C22" i="22"/>
  <c r="B22" i="22"/>
  <c r="F14" i="22"/>
  <c r="F23" i="22" s="1"/>
  <c r="E14" i="22"/>
  <c r="E23" i="22" s="1"/>
  <c r="D14" i="22"/>
  <c r="C14" i="22"/>
  <c r="B14" i="22"/>
  <c r="B23" i="22" s="1"/>
  <c r="D12" i="22"/>
  <c r="D38" i="22" l="1"/>
  <c r="D23" i="25"/>
  <c r="C23" i="25"/>
  <c r="C38" i="24"/>
  <c r="E43" i="28"/>
  <c r="E44" i="28" s="1"/>
  <c r="E45" i="28" s="1"/>
  <c r="F43" i="28"/>
  <c r="F44" i="28" s="1"/>
  <c r="F45" i="28" s="1"/>
  <c r="D43" i="28"/>
  <c r="D44" i="28" s="1"/>
  <c r="D45" i="28" s="1"/>
  <c r="C43" i="28"/>
  <c r="C44" i="28" s="1"/>
  <c r="C45" i="28" s="1"/>
  <c r="B44" i="28"/>
  <c r="B45" i="28" s="1"/>
  <c r="B43" i="27"/>
  <c r="B44" i="27" s="1"/>
  <c r="B45" i="27" s="1"/>
  <c r="C43" i="27"/>
  <c r="C44" i="27" s="1"/>
  <c r="C45" i="27" s="1"/>
  <c r="E43" i="27"/>
  <c r="E44" i="27" s="1"/>
  <c r="E45" i="27" s="1"/>
  <c r="F43" i="27"/>
  <c r="F44" i="27" s="1"/>
  <c r="F45" i="27" s="1"/>
  <c r="D43" i="27"/>
  <c r="D44" i="27" s="1"/>
  <c r="D45" i="27" s="1"/>
  <c r="F43" i="26"/>
  <c r="F44" i="26" s="1"/>
  <c r="F45" i="26" s="1"/>
  <c r="D43" i="26"/>
  <c r="D44" i="26" s="1"/>
  <c r="D45" i="26" s="1"/>
  <c r="B43" i="26"/>
  <c r="B44" i="26" s="1"/>
  <c r="B45" i="26" s="1"/>
  <c r="E43" i="26"/>
  <c r="E44" i="26" s="1"/>
  <c r="E45" i="26" s="1"/>
  <c r="C43" i="26"/>
  <c r="C44" i="26" s="1"/>
  <c r="C45" i="26" s="1"/>
  <c r="E38" i="25"/>
  <c r="F23" i="25"/>
  <c r="D59" i="25"/>
  <c r="D60" i="25" s="1"/>
  <c r="D42" i="25" s="1"/>
  <c r="F59" i="25"/>
  <c r="F60" i="25" s="1"/>
  <c r="F42" i="25" s="1"/>
  <c r="E59" i="25"/>
  <c r="E60" i="25" s="1"/>
  <c r="E42" i="25" s="1"/>
  <c r="C59" i="25"/>
  <c r="C60" i="25" s="1"/>
  <c r="C42" i="25" s="1"/>
  <c r="B59" i="25"/>
  <c r="B60" i="25" s="1"/>
  <c r="B42" i="25" s="1"/>
  <c r="B43" i="25" s="1"/>
  <c r="D38" i="24"/>
  <c r="F38" i="24"/>
  <c r="B23" i="24"/>
  <c r="F23" i="24"/>
  <c r="E23" i="24"/>
  <c r="F59" i="24"/>
  <c r="F60" i="24" s="1"/>
  <c r="F42" i="24" s="1"/>
  <c r="D59" i="24"/>
  <c r="D60" i="24" s="1"/>
  <c r="D42" i="24" s="1"/>
  <c r="E59" i="24"/>
  <c r="E60" i="24"/>
  <c r="E42" i="24" s="1"/>
  <c r="B60" i="24"/>
  <c r="B42" i="24" s="1"/>
  <c r="B59" i="24"/>
  <c r="C59" i="24"/>
  <c r="C60" i="24" s="1"/>
  <c r="C42" i="24" s="1"/>
  <c r="F38" i="23"/>
  <c r="F23" i="23"/>
  <c r="D23" i="23"/>
  <c r="C38" i="23"/>
  <c r="E38" i="23"/>
  <c r="D38" i="23"/>
  <c r="C23" i="23"/>
  <c r="B59" i="23"/>
  <c r="B60" i="23" s="1"/>
  <c r="B42" i="23" s="1"/>
  <c r="F59" i="23"/>
  <c r="F60" i="23" s="1"/>
  <c r="F42" i="23" s="1"/>
  <c r="C59" i="23"/>
  <c r="C60" i="23" s="1"/>
  <c r="C42" i="23" s="1"/>
  <c r="E59" i="23"/>
  <c r="E60" i="23" s="1"/>
  <c r="E42" i="23" s="1"/>
  <c r="D59" i="23"/>
  <c r="D60" i="23" s="1"/>
  <c r="D42" i="23" s="1"/>
  <c r="D23" i="22"/>
  <c r="C23" i="22"/>
  <c r="B59" i="22"/>
  <c r="B60" i="22" s="1"/>
  <c r="B42" i="22" s="1"/>
  <c r="F59" i="22"/>
  <c r="F60" i="22" s="1"/>
  <c r="F42" i="22" s="1"/>
  <c r="C59" i="22"/>
  <c r="C60" i="22" s="1"/>
  <c r="C42" i="22" s="1"/>
  <c r="E59" i="22"/>
  <c r="E60" i="22"/>
  <c r="E42" i="22" s="1"/>
  <c r="D59" i="22"/>
  <c r="D60" i="22" s="1"/>
  <c r="D42" i="22" s="1"/>
  <c r="E43" i="25" l="1"/>
  <c r="E44" i="25" s="1"/>
  <c r="E45" i="25" s="1"/>
  <c r="F43" i="25"/>
  <c r="F44" i="25" s="1"/>
  <c r="F45" i="25" s="1"/>
  <c r="D43" i="25"/>
  <c r="D44" i="25" s="1"/>
  <c r="D45" i="25" s="1"/>
  <c r="C43" i="25"/>
  <c r="C44" i="25" s="1"/>
  <c r="C45" i="25" s="1"/>
  <c r="B44" i="25"/>
  <c r="B45" i="25" s="1"/>
  <c r="E43" i="24"/>
  <c r="E44" i="24" s="1"/>
  <c r="E45" i="24" s="1"/>
  <c r="D43" i="24"/>
  <c r="D44" i="24" s="1"/>
  <c r="D45" i="24" s="1"/>
  <c r="F43" i="24"/>
  <c r="F44" i="24" s="1"/>
  <c r="F45" i="24" s="1"/>
  <c r="C43" i="24"/>
  <c r="C44" i="24" s="1"/>
  <c r="C45" i="24" s="1"/>
  <c r="B43" i="24"/>
  <c r="B44" i="24" s="1"/>
  <c r="B45" i="24" s="1"/>
  <c r="D43" i="23"/>
  <c r="D44" i="23" s="1"/>
  <c r="D45" i="23" s="1"/>
  <c r="F43" i="23"/>
  <c r="F44" i="23" s="1"/>
  <c r="F45" i="23" s="1"/>
  <c r="B43" i="23"/>
  <c r="B44" i="23" s="1"/>
  <c r="B45" i="23" s="1"/>
  <c r="C43" i="23"/>
  <c r="C44" i="23" s="1"/>
  <c r="C45" i="23" s="1"/>
  <c r="E43" i="23"/>
  <c r="E44" i="23" s="1"/>
  <c r="E45" i="23" s="1"/>
  <c r="D43" i="22"/>
  <c r="D44" i="22" s="1"/>
  <c r="D45" i="22" s="1"/>
  <c r="F43" i="22"/>
  <c r="F44" i="22" s="1"/>
  <c r="F45" i="22" s="1"/>
  <c r="B43" i="22"/>
  <c r="B44" i="22" s="1"/>
  <c r="B45" i="22" s="1"/>
  <c r="C43" i="22"/>
  <c r="C44" i="22" s="1"/>
  <c r="C45" i="22" s="1"/>
  <c r="E43" i="22"/>
  <c r="E44" i="22" s="1"/>
  <c r="E45" i="22" s="1"/>
</calcChain>
</file>

<file path=xl/sharedStrings.xml><?xml version="1.0" encoding="utf-8"?>
<sst xmlns="http://schemas.openxmlformats.org/spreadsheetml/2006/main" count="550" uniqueCount="88">
  <si>
    <t>Gastos por intereses</t>
  </si>
  <si>
    <t>Ventas Netas o Producto de Ventas</t>
  </si>
  <si>
    <t>Ventas Brutas</t>
  </si>
  <si>
    <t>Total ventas netas</t>
  </si>
  <si>
    <t>Costo de Ventas</t>
  </si>
  <si>
    <t>Gastos de Operación</t>
  </si>
  <si>
    <t>Gastos de ventas</t>
  </si>
  <si>
    <t>Gastos de administración</t>
  </si>
  <si>
    <t>ACTIVO</t>
  </si>
  <si>
    <t xml:space="preserve"> </t>
  </si>
  <si>
    <t>Cuentas por cobrar</t>
  </si>
  <si>
    <t>Otras cuentas por cobrar</t>
  </si>
  <si>
    <t>Inventario de mercancías</t>
  </si>
  <si>
    <t>Total activo circulante</t>
  </si>
  <si>
    <t>Propiedades, planta y equipo (fijo)</t>
  </si>
  <si>
    <t>Vehículo</t>
  </si>
  <si>
    <t>- Descuentos y devoluciones en ventas</t>
  </si>
  <si>
    <t>= Utilidad bruta en ventas</t>
  </si>
  <si>
    <t>Utilidad en operación</t>
  </si>
  <si>
    <t>Utilidad antes de impuestos</t>
  </si>
  <si>
    <t>Provisión para impuestos</t>
  </si>
  <si>
    <t>Utilidad neta</t>
  </si>
  <si>
    <t>Balance general comparativo al 31 de diciembre</t>
  </si>
  <si>
    <t>Efectivo</t>
  </si>
  <si>
    <t>Gastos pagado por anticipado</t>
  </si>
  <si>
    <t>Terreno</t>
  </si>
  <si>
    <t>Edificio</t>
  </si>
  <si>
    <t>Maquinaria y equipos</t>
  </si>
  <si>
    <t>Mobiliario</t>
  </si>
  <si>
    <t xml:space="preserve">-Depreciación acumulada </t>
  </si>
  <si>
    <t>Total propiedades, planta y equipo, neto</t>
  </si>
  <si>
    <t>TOTAL ACTIVOS</t>
  </si>
  <si>
    <t>PASIVO Y PATRIMONIO</t>
  </si>
  <si>
    <t>PASIVO</t>
  </si>
  <si>
    <t>Cuentas por pagar, proveedores</t>
  </si>
  <si>
    <t>Impuestos por pagar</t>
  </si>
  <si>
    <t>Sueldos y salarios por pagar</t>
  </si>
  <si>
    <t>Total pasivo a corto plazo</t>
  </si>
  <si>
    <t>A corto plazo</t>
  </si>
  <si>
    <t>A largo plazo</t>
  </si>
  <si>
    <t>Préstamos bancarios</t>
  </si>
  <si>
    <t>Prestaciones sociales</t>
  </si>
  <si>
    <t>Cuentas por pagar, socios</t>
  </si>
  <si>
    <t>Total pasivo a largo plazo</t>
  </si>
  <si>
    <t>TOTAL PASIVOS</t>
  </si>
  <si>
    <t>PATRIMONIO</t>
  </si>
  <si>
    <t>Capital social</t>
  </si>
  <si>
    <t>Reservas de capital</t>
  </si>
  <si>
    <t>Utilidades del ejercicio</t>
  </si>
  <si>
    <t>TOTAL PATRIMONIO</t>
  </si>
  <si>
    <t>TOTAL PASIVO Y PATRIMONIO</t>
  </si>
  <si>
    <t>NUESTRA EMPRESA , S.A.</t>
  </si>
  <si>
    <t>Circulante o Corriente</t>
  </si>
  <si>
    <t>(En millones de Pesos)</t>
  </si>
  <si>
    <t>Relación corriente</t>
  </si>
  <si>
    <t>Prueba acída</t>
  </si>
  <si>
    <t>Rotación de Cartera (dias)</t>
  </si>
  <si>
    <t>Rotación de Inventarios (dias)</t>
  </si>
  <si>
    <t>Rotación de Activos (dias)</t>
  </si>
  <si>
    <t>Rotación de activos fijos (dias)</t>
  </si>
  <si>
    <t>Apalancamiento</t>
  </si>
  <si>
    <t>Cuentas</t>
  </si>
  <si>
    <t>Rotación de Cartera (veces)</t>
  </si>
  <si>
    <t>Rotación de Inventarios (veces)</t>
  </si>
  <si>
    <t>Rotación de Activos (veces)</t>
  </si>
  <si>
    <t>Costo Financiero (Bancario)</t>
  </si>
  <si>
    <t>Costo Financiero/gastos</t>
  </si>
  <si>
    <t>Rentabilidad Bruta</t>
  </si>
  <si>
    <t>Rentanilidad Operativa</t>
  </si>
  <si>
    <t>Rentabilidad Neta</t>
  </si>
  <si>
    <t>EBITDA</t>
  </si>
  <si>
    <t>Amortizaciones</t>
  </si>
  <si>
    <t>Inversiones de portafolio</t>
  </si>
  <si>
    <t>Otros pasivos a corto plazo</t>
  </si>
  <si>
    <t>Depreciacion acumulada 2017</t>
  </si>
  <si>
    <t>Capital de trabajo</t>
  </si>
  <si>
    <t>Capital de Trabajo</t>
  </si>
  <si>
    <t>CORPORACION BOLIVARIANA DEL NORTE</t>
  </si>
  <si>
    <t>EXAMEN FINAL DE GERENCIA FINANCIERA</t>
  </si>
  <si>
    <t>NOMBRE DEL ALUMNO</t>
  </si>
  <si>
    <t>DATOS No</t>
  </si>
  <si>
    <t>TEMA No</t>
  </si>
  <si>
    <t>TEMAS</t>
  </si>
  <si>
    <t>1. Analsis de Liquidez</t>
  </si>
  <si>
    <t>2. Analisis de Cartera</t>
  </si>
  <si>
    <t>3. Eficiencia de Activos</t>
  </si>
  <si>
    <t>4. Rentabilidad</t>
  </si>
  <si>
    <t xml:space="preserve">El Dashbord debe contener: Titulo, Graficas y Analisis.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</si>
</sst>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"/>
    </font>
    <font>
      <b/>
      <sz val="11"/>
      <name val="Tahoma"/>
      <family val="2"/>
    </font>
    <font>
      <b/>
      <u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37" fontId="3" fillId="0" borderId="0" xfId="0" applyNumberFormat="1" applyFont="1" applyBorder="1"/>
    <xf numFmtId="37" fontId="3" fillId="0" borderId="5" xfId="0" applyNumberFormat="1" applyFont="1" applyBorder="1"/>
    <xf numFmtId="0" fontId="3" fillId="2" borderId="0" xfId="0" applyFont="1" applyFill="1"/>
    <xf numFmtId="0" fontId="3" fillId="0" borderId="0" xfId="0" applyFont="1"/>
    <xf numFmtId="0" fontId="3" fillId="0" borderId="4" xfId="0" applyFont="1" applyBorder="1"/>
    <xf numFmtId="0" fontId="3" fillId="0" borderId="4" xfId="0" quotePrefix="1" applyFont="1" applyBorder="1"/>
    <xf numFmtId="0" fontId="3" fillId="0" borderId="0" xfId="0" applyFont="1" applyBorder="1"/>
    <xf numFmtId="0" fontId="1" fillId="0" borderId="4" xfId="0" applyFont="1" applyBorder="1"/>
    <xf numFmtId="0" fontId="3" fillId="2" borderId="0" xfId="0" applyFont="1" applyFill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3" fillId="2" borderId="0" xfId="0" applyNumberFormat="1" applyFont="1" applyFill="1"/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1" fillId="0" borderId="0" xfId="0" applyFont="1" applyBorder="1"/>
    <xf numFmtId="3" fontId="3" fillId="0" borderId="1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0" fontId="3" fillId="2" borderId="8" xfId="0" applyFont="1" applyFill="1" applyBorder="1"/>
    <xf numFmtId="0" fontId="3" fillId="2" borderId="12" xfId="0" applyFont="1" applyFill="1" applyBorder="1"/>
    <xf numFmtId="3" fontId="3" fillId="2" borderId="1" xfId="0" applyNumberFormat="1" applyFont="1" applyFill="1" applyBorder="1"/>
    <xf numFmtId="3" fontId="3" fillId="0" borderId="16" xfId="0" applyNumberFormat="1" applyFont="1" applyBorder="1"/>
    <xf numFmtId="3" fontId="3" fillId="0" borderId="8" xfId="0" applyNumberFormat="1" applyFont="1" applyBorder="1"/>
    <xf numFmtId="0" fontId="3" fillId="2" borderId="7" xfId="0" applyFont="1" applyFill="1" applyBorder="1"/>
    <xf numFmtId="0" fontId="3" fillId="2" borderId="9" xfId="0" applyFont="1" applyFill="1" applyBorder="1"/>
    <xf numFmtId="3" fontId="3" fillId="0" borderId="6" xfId="0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2" fontId="3" fillId="2" borderId="0" xfId="0" applyNumberFormat="1" applyFont="1" applyFill="1"/>
    <xf numFmtId="164" fontId="3" fillId="2" borderId="0" xfId="0" applyNumberFormat="1" applyFont="1" applyFill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0" xfId="0" applyFont="1"/>
    <xf numFmtId="3" fontId="3" fillId="2" borderId="4" xfId="0" applyNumberFormat="1" applyFont="1" applyFill="1" applyBorder="1"/>
    <xf numFmtId="165" fontId="3" fillId="2" borderId="0" xfId="1" applyNumberFormat="1" applyFont="1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13" xfId="0" applyFont="1" applyBorder="1" applyAlignment="1"/>
    <xf numFmtId="0" fontId="4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91440</xdr:rowOff>
    </xdr:from>
    <xdr:to>
      <xdr:col>1</xdr:col>
      <xdr:colOff>274320</xdr:colOff>
      <xdr:row>5</xdr:row>
      <xdr:rowOff>60960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1440"/>
          <a:ext cx="807720" cy="80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20"/>
  <sheetViews>
    <sheetView showGridLines="0" tabSelected="1" workbookViewId="0">
      <selection activeCell="A21" sqref="A21"/>
    </sheetView>
  </sheetViews>
  <sheetFormatPr baseColWidth="10" defaultRowHeight="13.2" x14ac:dyDescent="0.25"/>
  <cols>
    <col min="4" max="4" width="3" customWidth="1"/>
    <col min="5" max="5" width="20.44140625" customWidth="1"/>
  </cols>
  <sheetData>
    <row r="3" spans="1:7" x14ac:dyDescent="0.25">
      <c r="A3" s="52" t="s">
        <v>77</v>
      </c>
      <c r="B3" s="52"/>
      <c r="C3" s="52"/>
      <c r="D3" s="52"/>
      <c r="E3" s="52"/>
      <c r="F3" s="52"/>
      <c r="G3" s="52"/>
    </row>
    <row r="4" spans="1:7" x14ac:dyDescent="0.25">
      <c r="A4" s="52" t="s">
        <v>78</v>
      </c>
      <c r="B4" s="52"/>
      <c r="C4" s="52"/>
      <c r="D4" s="52"/>
      <c r="E4" s="52"/>
      <c r="F4" s="52"/>
      <c r="G4" s="52"/>
    </row>
    <row r="7" spans="1:7" ht="13.8" thickBot="1" x14ac:dyDescent="0.3"/>
    <row r="8" spans="1:7" ht="19.8" customHeight="1" thickBot="1" x14ac:dyDescent="0.3">
      <c r="A8" s="53" t="s">
        <v>79</v>
      </c>
      <c r="B8" s="53"/>
      <c r="C8" s="54"/>
      <c r="D8" s="55"/>
      <c r="E8" s="55"/>
      <c r="F8" s="55"/>
      <c r="G8" s="56"/>
    </row>
    <row r="9" spans="1:7" ht="13.8" thickBot="1" x14ac:dyDescent="0.3"/>
    <row r="10" spans="1:7" ht="19.2" customHeight="1" thickBot="1" x14ac:dyDescent="0.3">
      <c r="A10" s="53" t="s">
        <v>80</v>
      </c>
      <c r="B10" s="53"/>
      <c r="C10" s="51">
        <v>2</v>
      </c>
      <c r="D10" s="50"/>
      <c r="E10" s="70" t="s">
        <v>82</v>
      </c>
      <c r="F10" s="71"/>
      <c r="G10" s="72"/>
    </row>
    <row r="11" spans="1:7" ht="8.4" customHeight="1" thickBot="1" x14ac:dyDescent="0.3"/>
    <row r="12" spans="1:7" ht="23.4" customHeight="1" thickBot="1" x14ac:dyDescent="0.3">
      <c r="A12" s="53" t="s">
        <v>81</v>
      </c>
      <c r="B12" s="53"/>
      <c r="C12" s="51">
        <v>2</v>
      </c>
      <c r="D12" s="49"/>
      <c r="E12" s="67" t="s">
        <v>83</v>
      </c>
      <c r="F12" s="68" t="s">
        <v>84</v>
      </c>
      <c r="G12" s="69"/>
    </row>
    <row r="13" spans="1:7" ht="23.4" customHeight="1" x14ac:dyDescent="0.25">
      <c r="A13" s="48"/>
      <c r="B13" s="48"/>
      <c r="C13" s="66"/>
      <c r="D13" s="49"/>
      <c r="E13" s="67" t="s">
        <v>85</v>
      </c>
      <c r="F13" s="68" t="s">
        <v>86</v>
      </c>
      <c r="G13" s="69"/>
    </row>
    <row r="14" spans="1:7" ht="23.4" customHeight="1" x14ac:dyDescent="0.25">
      <c r="A14" s="48"/>
      <c r="B14" s="48"/>
      <c r="C14" s="66"/>
      <c r="D14" s="49"/>
      <c r="E14" s="73"/>
      <c r="F14" s="74"/>
      <c r="G14" s="75"/>
    </row>
    <row r="15" spans="1:7" ht="13.8" thickBot="1" x14ac:dyDescent="0.3"/>
    <row r="16" spans="1:7" ht="13.2" customHeight="1" x14ac:dyDescent="0.25">
      <c r="A16" s="79" t="str">
        <f>IF(OR(C10="",C12=""),"",CONCATENATE("Utilizando los datos de la pestaña DATOS ",C10," elabore un informe financiero tipo DASHBOARD sobre el tema:  ",VLOOKUP(C12,temas,2,FALSE),"."))</f>
        <v>Utilizando los datos de la pestaña DATOS 2 elabore un informe financiero tipo DASHBOARD sobre el tema:  2. Analisis de Cartera.</v>
      </c>
      <c r="B16" s="80"/>
      <c r="C16" s="80"/>
      <c r="D16" s="80"/>
      <c r="E16" s="80"/>
      <c r="F16" s="80"/>
      <c r="G16" s="81"/>
    </row>
    <row r="17" spans="1:7" ht="15.6" customHeight="1" thickBot="1" x14ac:dyDescent="0.3">
      <c r="A17" s="82"/>
      <c r="B17" s="83"/>
      <c r="C17" s="83"/>
      <c r="D17" s="83"/>
      <c r="E17" s="83"/>
      <c r="F17" s="83"/>
      <c r="G17" s="84"/>
    </row>
    <row r="18" spans="1:7" x14ac:dyDescent="0.25">
      <c r="A18" s="76"/>
      <c r="B18" s="76"/>
      <c r="C18" s="76"/>
      <c r="D18" s="76"/>
      <c r="E18" s="76"/>
      <c r="F18" s="76"/>
      <c r="G18" s="76"/>
    </row>
    <row r="19" spans="1:7" x14ac:dyDescent="0.25">
      <c r="A19" s="77" t="s">
        <v>87</v>
      </c>
      <c r="B19" s="78"/>
      <c r="C19" s="78"/>
      <c r="D19" s="78"/>
      <c r="E19" s="78"/>
      <c r="F19" s="78"/>
      <c r="G19" s="78"/>
    </row>
    <row r="20" spans="1:7" x14ac:dyDescent="0.25">
      <c r="A20" s="78"/>
      <c r="B20" s="78"/>
      <c r="C20" s="78"/>
      <c r="D20" s="78"/>
      <c r="E20" s="78"/>
      <c r="F20" s="78"/>
      <c r="G20" s="78"/>
    </row>
  </sheetData>
  <mergeCells count="11">
    <mergeCell ref="A3:G3"/>
    <mergeCell ref="A4:G4"/>
    <mergeCell ref="A8:B8"/>
    <mergeCell ref="C8:G8"/>
    <mergeCell ref="A10:B10"/>
    <mergeCell ref="A12:B12"/>
    <mergeCell ref="E10:G10"/>
    <mergeCell ref="F12:G12"/>
    <mergeCell ref="F13:G13"/>
    <mergeCell ref="A16:G17"/>
    <mergeCell ref="A19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L156"/>
  <sheetViews>
    <sheetView zoomScale="140" zoomScaleNormal="140" workbookViewId="0">
      <selection activeCell="B62" sqref="B62:F78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300</v>
      </c>
      <c r="C8" s="18">
        <v>300</v>
      </c>
      <c r="D8" s="19">
        <v>280</v>
      </c>
      <c r="E8" s="15">
        <v>270</v>
      </c>
      <c r="F8" s="15">
        <v>260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320</v>
      </c>
      <c r="D9" s="19">
        <v>400</v>
      </c>
      <c r="E9" s="15">
        <v>500</v>
      </c>
      <c r="F9" s="15">
        <v>700</v>
      </c>
      <c r="H9" s="18"/>
      <c r="I9" s="9"/>
    </row>
    <row r="10" spans="1:9" ht="15.9" customHeight="1" x14ac:dyDescent="0.25">
      <c r="A10" s="7" t="s">
        <v>11</v>
      </c>
      <c r="B10" s="18">
        <v>40</v>
      </c>
      <c r="C10" s="18">
        <v>50</v>
      </c>
      <c r="D10" s="19">
        <v>55</v>
      </c>
      <c r="E10" s="15">
        <v>45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180</v>
      </c>
      <c r="C11" s="18">
        <v>200</v>
      </c>
      <c r="D11" s="19">
        <v>250</v>
      </c>
      <c r="E11" s="15">
        <v>270</v>
      </c>
      <c r="F11" s="15">
        <v>290</v>
      </c>
      <c r="H11" s="18"/>
      <c r="I11" s="9"/>
    </row>
    <row r="12" spans="1:9" ht="15.9" customHeight="1" x14ac:dyDescent="0.25">
      <c r="A12" s="7" t="s">
        <v>12</v>
      </c>
      <c r="B12" s="18">
        <v>600</v>
      </c>
      <c r="C12" s="18">
        <v>650</v>
      </c>
      <c r="D12" s="19">
        <f>200+160+350</f>
        <v>710</v>
      </c>
      <c r="E12" s="15">
        <v>750</v>
      </c>
      <c r="F12" s="15">
        <v>970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25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1330</v>
      </c>
      <c r="C14" s="18">
        <f>SUM(C8:C13)</f>
        <v>1545</v>
      </c>
      <c r="D14" s="24">
        <f>SUM(D8:D13)</f>
        <v>1710</v>
      </c>
      <c r="E14" s="24">
        <f t="shared" ref="E14:F14" si="0">SUM(E8:E13)</f>
        <v>1845</v>
      </c>
      <c r="F14" s="24">
        <f t="shared" si="0"/>
        <v>2265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600</v>
      </c>
      <c r="C18" s="18">
        <v>720</v>
      </c>
      <c r="D18" s="19">
        <v>900</v>
      </c>
      <c r="E18" s="15">
        <v>1200</v>
      </c>
      <c r="F18" s="15">
        <v>2000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140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100</v>
      </c>
    </row>
    <row r="21" spans="1:6" ht="15.9" customHeight="1" x14ac:dyDescent="0.25">
      <c r="A21" s="8" t="s">
        <v>29</v>
      </c>
      <c r="B21" s="20">
        <v>-220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SUM(B16:B21)</f>
        <v>960</v>
      </c>
      <c r="C22" s="25">
        <f>SUM(C16:C21)</f>
        <v>1020</v>
      </c>
      <c r="D22" s="26">
        <f>SUM(D16:D21)</f>
        <v>1195</v>
      </c>
      <c r="E22" s="26">
        <f t="shared" ref="E22:F22" si="1">SUM(E16:E21)</f>
        <v>1465</v>
      </c>
      <c r="F22" s="26">
        <f t="shared" si="1"/>
        <v>2370</v>
      </c>
    </row>
    <row r="23" spans="1:6" ht="15.9" customHeight="1" thickBot="1" x14ac:dyDescent="0.3">
      <c r="A23" s="10" t="s">
        <v>31</v>
      </c>
      <c r="B23" s="22">
        <f>B14+B22</f>
        <v>2290</v>
      </c>
      <c r="C23" s="22">
        <f>C14+C22</f>
        <v>2565</v>
      </c>
      <c r="D23" s="23">
        <f>D14+D22</f>
        <v>2905</v>
      </c>
      <c r="E23" s="23">
        <f t="shared" ref="E23:F23" si="2">E14+E22</f>
        <v>3310</v>
      </c>
      <c r="F23" s="23">
        <f t="shared" si="2"/>
        <v>4635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100</v>
      </c>
      <c r="C27" s="18">
        <v>400</v>
      </c>
      <c r="D27" s="19">
        <v>305</v>
      </c>
      <c r="E27" s="15">
        <v>615</v>
      </c>
      <c r="F27" s="15">
        <v>700</v>
      </c>
    </row>
    <row r="28" spans="1:6" ht="15.9" customHeight="1" x14ac:dyDescent="0.25">
      <c r="A28" s="7" t="s">
        <v>40</v>
      </c>
      <c r="B28" s="18">
        <v>400</v>
      </c>
      <c r="C28" s="18">
        <v>550</v>
      </c>
      <c r="D28" s="19">
        <v>610</v>
      </c>
      <c r="E28" s="15">
        <v>750</v>
      </c>
      <c r="F28" s="15">
        <v>1055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100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10</v>
      </c>
      <c r="C31" s="18">
        <v>15</v>
      </c>
      <c r="D31" s="19">
        <v>10</v>
      </c>
      <c r="E31" s="46">
        <v>10</v>
      </c>
      <c r="F31" s="17">
        <v>12</v>
      </c>
    </row>
    <row r="32" spans="1:6" ht="15.9" customHeight="1" thickBot="1" x14ac:dyDescent="0.3">
      <c r="A32" s="7" t="s">
        <v>37</v>
      </c>
      <c r="B32" s="30">
        <f>SUM(B27:B31)</f>
        <v>600</v>
      </c>
      <c r="C32" s="30">
        <f>SUM(C27:C31)</f>
        <v>1103</v>
      </c>
      <c r="D32" s="30">
        <f>SUM(D27:D31)</f>
        <v>1078</v>
      </c>
      <c r="E32" s="30">
        <f>SUM(E27:E31)</f>
        <v>1480</v>
      </c>
      <c r="F32" s="30">
        <f>SUM(F27:F31)</f>
        <v>1927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250</v>
      </c>
      <c r="C34" s="18">
        <v>200</v>
      </c>
      <c r="D34" s="19">
        <v>300</v>
      </c>
      <c r="E34" s="15">
        <v>250</v>
      </c>
      <c r="F34" s="15">
        <v>450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140</v>
      </c>
      <c r="E35" s="15">
        <v>150</v>
      </c>
      <c r="F35" s="15">
        <v>270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370</v>
      </c>
      <c r="C37" s="25">
        <f t="shared" ref="C37:F37" si="3">SUM(C34:C36)</f>
        <v>320</v>
      </c>
      <c r="D37" s="25">
        <f t="shared" si="3"/>
        <v>460</v>
      </c>
      <c r="E37" s="25">
        <f t="shared" si="3"/>
        <v>450</v>
      </c>
      <c r="F37" s="25">
        <f t="shared" si="3"/>
        <v>740</v>
      </c>
    </row>
    <row r="38" spans="1:6" ht="15.9" customHeight="1" thickBot="1" x14ac:dyDescent="0.3">
      <c r="A38" s="7" t="s">
        <v>44</v>
      </c>
      <c r="B38" s="22">
        <f>B32+B37</f>
        <v>970</v>
      </c>
      <c r="C38" s="22">
        <f>C32+C37</f>
        <v>1423</v>
      </c>
      <c r="D38" s="23">
        <f>D32+D37</f>
        <v>1538</v>
      </c>
      <c r="E38" s="23">
        <f t="shared" ref="E38:F38" si="4">E32+E37</f>
        <v>1930</v>
      </c>
      <c r="F38" s="23">
        <f t="shared" si="4"/>
        <v>2667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600</v>
      </c>
    </row>
    <row r="41" spans="1:6" ht="15.9" customHeight="1" x14ac:dyDescent="0.25">
      <c r="A41" s="7" t="s">
        <v>47</v>
      </c>
      <c r="B41" s="18">
        <v>80</v>
      </c>
      <c r="C41" s="18">
        <v>179</v>
      </c>
      <c r="D41" s="19">
        <v>230</v>
      </c>
      <c r="E41" s="5">
        <v>230</v>
      </c>
      <c r="F41" s="5">
        <v>250</v>
      </c>
    </row>
    <row r="42" spans="1:6" ht="15.9" customHeight="1" x14ac:dyDescent="0.25">
      <c r="A42" s="7" t="s">
        <v>48</v>
      </c>
      <c r="B42" s="20">
        <f>B60</f>
        <v>370</v>
      </c>
      <c r="C42" s="20">
        <f t="shared" ref="C42:F42" si="5">C60</f>
        <v>348</v>
      </c>
      <c r="D42" s="20">
        <f t="shared" si="5"/>
        <v>662</v>
      </c>
      <c r="E42" s="20">
        <f t="shared" si="5"/>
        <v>340</v>
      </c>
      <c r="F42" s="20">
        <f t="shared" si="5"/>
        <v>340</v>
      </c>
    </row>
    <row r="43" spans="1:6" ht="15.9" customHeight="1" x14ac:dyDescent="0.25">
      <c r="A43" s="7" t="s">
        <v>71</v>
      </c>
      <c r="B43" s="20">
        <f>B23-B38-SUM(B40:B42)</f>
        <v>470</v>
      </c>
      <c r="C43" s="20">
        <f t="shared" ref="C43:F43" si="6">C23-C38-SUM(C40:C42)</f>
        <v>215</v>
      </c>
      <c r="D43" s="20">
        <f t="shared" si="6"/>
        <v>35</v>
      </c>
      <c r="E43" s="20">
        <f t="shared" si="6"/>
        <v>370</v>
      </c>
      <c r="F43" s="20">
        <f t="shared" si="6"/>
        <v>778</v>
      </c>
    </row>
    <row r="44" spans="1:6" ht="15.9" customHeight="1" x14ac:dyDescent="0.25">
      <c r="A44" s="7" t="s">
        <v>49</v>
      </c>
      <c r="B44" s="25">
        <f>SUM(B40:B43)</f>
        <v>1320</v>
      </c>
      <c r="C44" s="25">
        <f t="shared" ref="C44:F44" si="7">SUM(C40:C43)</f>
        <v>1142</v>
      </c>
      <c r="D44" s="25">
        <f t="shared" si="7"/>
        <v>1367</v>
      </c>
      <c r="E44" s="25">
        <f t="shared" si="7"/>
        <v>1380</v>
      </c>
      <c r="F44" s="25">
        <f t="shared" si="7"/>
        <v>1968</v>
      </c>
    </row>
    <row r="45" spans="1:6" ht="15.9" customHeight="1" thickBot="1" x14ac:dyDescent="0.3">
      <c r="A45" s="12" t="s">
        <v>50</v>
      </c>
      <c r="B45" s="22">
        <f>B38+B44</f>
        <v>2290</v>
      </c>
      <c r="C45" s="22">
        <f>C38+C44</f>
        <v>2565</v>
      </c>
      <c r="D45" s="23">
        <f>D38+D44</f>
        <v>2905</v>
      </c>
      <c r="E45" s="23">
        <f t="shared" ref="E45:F45" si="8">E38+E44</f>
        <v>3310</v>
      </c>
      <c r="F45" s="23">
        <f t="shared" si="8"/>
        <v>4635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3550</v>
      </c>
      <c r="C48" s="35">
        <v>4500</v>
      </c>
      <c r="D48" s="24">
        <v>5600</v>
      </c>
      <c r="E48" s="31">
        <v>6200</v>
      </c>
      <c r="F48" s="32">
        <v>7300</v>
      </c>
    </row>
    <row r="49" spans="1:6" x14ac:dyDescent="0.25">
      <c r="A49" s="8" t="s">
        <v>16</v>
      </c>
      <c r="B49" s="28">
        <v>150</v>
      </c>
      <c r="C49" s="20">
        <v>260</v>
      </c>
      <c r="D49" s="21">
        <v>300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3400</v>
      </c>
      <c r="C50" s="18">
        <f t="shared" ref="C50:F50" si="9">C48-C49</f>
        <v>4240</v>
      </c>
      <c r="D50" s="18">
        <f t="shared" si="9"/>
        <v>5300</v>
      </c>
      <c r="E50" s="18">
        <f t="shared" si="9"/>
        <v>6000</v>
      </c>
      <c r="F50" s="18">
        <f t="shared" si="9"/>
        <v>7120</v>
      </c>
    </row>
    <row r="51" spans="1:6" x14ac:dyDescent="0.25">
      <c r="A51" s="2" t="s">
        <v>4</v>
      </c>
      <c r="B51" s="38">
        <v>2000</v>
      </c>
      <c r="C51" s="25">
        <v>2400</v>
      </c>
      <c r="D51" s="26">
        <v>2650</v>
      </c>
      <c r="E51" s="39">
        <v>3500</v>
      </c>
      <c r="F51" s="40">
        <v>4200</v>
      </c>
    </row>
    <row r="52" spans="1:6" x14ac:dyDescent="0.25">
      <c r="A52" s="8" t="s">
        <v>17</v>
      </c>
      <c r="B52" s="18">
        <f>B50-B51</f>
        <v>1400</v>
      </c>
      <c r="C52" s="18">
        <f>C50-C51</f>
        <v>1840</v>
      </c>
      <c r="D52" s="24">
        <f>D50-D51</f>
        <v>2650</v>
      </c>
      <c r="E52" s="24">
        <f t="shared" ref="E52:F52" si="10">E50-E51</f>
        <v>2500</v>
      </c>
      <c r="F52" s="24">
        <f t="shared" si="10"/>
        <v>2920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250</v>
      </c>
      <c r="C54" s="35">
        <v>342</v>
      </c>
      <c r="D54" s="24">
        <v>428</v>
      </c>
      <c r="E54" s="31">
        <v>600</v>
      </c>
      <c r="F54" s="32">
        <v>700</v>
      </c>
    </row>
    <row r="55" spans="1:6" x14ac:dyDescent="0.25">
      <c r="A55" s="7" t="s">
        <v>7</v>
      </c>
      <c r="B55" s="28">
        <v>400</v>
      </c>
      <c r="C55" s="20">
        <v>720</v>
      </c>
      <c r="D55" s="21">
        <v>850</v>
      </c>
      <c r="E55" s="36">
        <v>900</v>
      </c>
      <c r="F55" s="37">
        <v>1000</v>
      </c>
    </row>
    <row r="56" spans="1:6" x14ac:dyDescent="0.25">
      <c r="A56" s="7" t="s">
        <v>18</v>
      </c>
      <c r="B56" s="18">
        <f>B52-B54-B55</f>
        <v>750</v>
      </c>
      <c r="C56" s="18">
        <f>C52-C54-C55</f>
        <v>778</v>
      </c>
      <c r="D56" s="24">
        <f>D52-D54-D55</f>
        <v>1372</v>
      </c>
      <c r="E56" s="24">
        <f t="shared" ref="E56:F56" si="11">E52-E54-E55</f>
        <v>1000</v>
      </c>
      <c r="F56" s="24">
        <f t="shared" si="11"/>
        <v>1220</v>
      </c>
    </row>
    <row r="57" spans="1:6" x14ac:dyDescent="0.25">
      <c r="A57" s="7" t="s">
        <v>0</v>
      </c>
      <c r="B57" s="38">
        <v>180</v>
      </c>
      <c r="C57" s="25">
        <v>250</v>
      </c>
      <c r="D57" s="26">
        <v>360</v>
      </c>
      <c r="E57" s="39">
        <v>470</v>
      </c>
      <c r="F57" s="40">
        <v>700</v>
      </c>
    </row>
    <row r="58" spans="1:6" x14ac:dyDescent="0.25">
      <c r="A58" s="7" t="s">
        <v>19</v>
      </c>
      <c r="B58" s="34">
        <f>B56-B57</f>
        <v>570</v>
      </c>
      <c r="C58" s="35">
        <f>C56-C57</f>
        <v>528</v>
      </c>
      <c r="D58" s="24">
        <f>D56-D57</f>
        <v>1012</v>
      </c>
      <c r="E58" s="24">
        <f t="shared" ref="E58:F58" si="12">E56-E57</f>
        <v>530</v>
      </c>
      <c r="F58" s="24">
        <f t="shared" si="12"/>
        <v>520</v>
      </c>
    </row>
    <row r="59" spans="1:6" x14ac:dyDescent="0.25">
      <c r="A59" s="7" t="s">
        <v>20</v>
      </c>
      <c r="B59" s="28">
        <f>ROUND((B58*0.35),-1)</f>
        <v>200</v>
      </c>
      <c r="C59" s="20">
        <f t="shared" ref="C59:F59" si="13">ROUND((C58*0.35),-1)</f>
        <v>180</v>
      </c>
      <c r="D59" s="20">
        <f t="shared" si="13"/>
        <v>350</v>
      </c>
      <c r="E59" s="20">
        <f t="shared" si="13"/>
        <v>190</v>
      </c>
      <c r="F59" s="21">
        <f t="shared" si="13"/>
        <v>180</v>
      </c>
    </row>
    <row r="60" spans="1:6" ht="14.4" thickBot="1" x14ac:dyDescent="0.3">
      <c r="A60" s="12" t="s">
        <v>21</v>
      </c>
      <c r="B60" s="29">
        <f>B58-B59</f>
        <v>370</v>
      </c>
      <c r="C60" s="22">
        <f t="shared" ref="C60:F60" si="14">C58-C59</f>
        <v>348</v>
      </c>
      <c r="D60" s="22">
        <f t="shared" si="14"/>
        <v>662</v>
      </c>
      <c r="E60" s="22">
        <f t="shared" si="14"/>
        <v>340</v>
      </c>
      <c r="F60" s="23">
        <f t="shared" si="14"/>
        <v>340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2.2166666666666668</v>
      </c>
      <c r="C62" s="41">
        <f t="shared" ref="C62:F62" si="15">C14/C32</f>
        <v>1.4007252946509519</v>
      </c>
      <c r="D62" s="41">
        <f t="shared" si="15"/>
        <v>1.5862708719851577</v>
      </c>
      <c r="E62" s="41">
        <f t="shared" si="15"/>
        <v>1.2466216216216217</v>
      </c>
      <c r="F62" s="41">
        <f t="shared" si="15"/>
        <v>1.1754021795537104</v>
      </c>
    </row>
    <row r="63" spans="1:6" x14ac:dyDescent="0.25">
      <c r="A63" s="5" t="s">
        <v>55</v>
      </c>
      <c r="B63" s="41">
        <f>(B14-B12)/B32</f>
        <v>1.2166666666666666</v>
      </c>
      <c r="C63" s="41">
        <f t="shared" ref="C63:F63" si="16">(C14-C12)/C32</f>
        <v>0.81142339075249315</v>
      </c>
      <c r="D63" s="41">
        <f t="shared" si="16"/>
        <v>0.92764378478664189</v>
      </c>
      <c r="E63" s="41">
        <f t="shared" si="16"/>
        <v>0.73986486486486491</v>
      </c>
      <c r="F63" s="41">
        <f t="shared" si="16"/>
        <v>0.6720290607161391</v>
      </c>
    </row>
    <row r="64" spans="1:6" x14ac:dyDescent="0.25">
      <c r="A64" s="5" t="s">
        <v>75</v>
      </c>
      <c r="B64" s="41">
        <f>B14-B32</f>
        <v>730</v>
      </c>
      <c r="C64" s="41">
        <f t="shared" ref="C64:F64" si="17">C14-C32</f>
        <v>442</v>
      </c>
      <c r="D64" s="41">
        <f t="shared" si="17"/>
        <v>632</v>
      </c>
      <c r="E64" s="41">
        <f t="shared" si="17"/>
        <v>365</v>
      </c>
      <c r="F64" s="41">
        <f t="shared" si="17"/>
        <v>338</v>
      </c>
    </row>
    <row r="65" spans="1:6" x14ac:dyDescent="0.25">
      <c r="A65" s="5" t="s">
        <v>62</v>
      </c>
      <c r="B65" s="41">
        <f>B50/B9</f>
        <v>17</v>
      </c>
      <c r="C65" s="41">
        <f t="shared" ref="C65:F65" si="18">C50/C9</f>
        <v>13.25</v>
      </c>
      <c r="D65" s="41">
        <f t="shared" si="18"/>
        <v>13.25</v>
      </c>
      <c r="E65" s="41">
        <f t="shared" si="18"/>
        <v>12</v>
      </c>
      <c r="F65" s="41">
        <f t="shared" si="18"/>
        <v>10.171428571428571</v>
      </c>
    </row>
    <row r="66" spans="1:6" x14ac:dyDescent="0.25">
      <c r="A66" s="5" t="s">
        <v>56</v>
      </c>
      <c r="B66" s="42">
        <f>360/B65</f>
        <v>21.176470588235293</v>
      </c>
      <c r="C66" s="42">
        <f t="shared" ref="C66:F66" si="19">360/C65</f>
        <v>27.169811320754718</v>
      </c>
      <c r="D66" s="42">
        <f t="shared" si="19"/>
        <v>27.169811320754718</v>
      </c>
      <c r="E66" s="42">
        <f t="shared" si="19"/>
        <v>30</v>
      </c>
      <c r="F66" s="42">
        <f t="shared" si="19"/>
        <v>35.393258426966291</v>
      </c>
    </row>
    <row r="67" spans="1:6" x14ac:dyDescent="0.25">
      <c r="A67" s="5" t="s">
        <v>63</v>
      </c>
      <c r="B67" s="42">
        <f>B51/B12</f>
        <v>3.3333333333333335</v>
      </c>
      <c r="C67" s="42">
        <f t="shared" ref="C67:F67" si="20">C51/C12</f>
        <v>3.6923076923076925</v>
      </c>
      <c r="D67" s="42">
        <f t="shared" si="20"/>
        <v>3.732394366197183</v>
      </c>
      <c r="E67" s="42">
        <f t="shared" si="20"/>
        <v>4.666666666666667</v>
      </c>
      <c r="F67" s="42">
        <f t="shared" si="20"/>
        <v>4.3298969072164946</v>
      </c>
    </row>
    <row r="68" spans="1:6" x14ac:dyDescent="0.25">
      <c r="A68" s="5" t="s">
        <v>57</v>
      </c>
      <c r="B68" s="42">
        <f>360/B67</f>
        <v>108</v>
      </c>
      <c r="C68" s="42">
        <f t="shared" ref="C68:F68" si="21">360/C67</f>
        <v>97.5</v>
      </c>
      <c r="D68" s="42">
        <f t="shared" si="21"/>
        <v>96.452830188679243</v>
      </c>
      <c r="E68" s="42">
        <f t="shared" si="21"/>
        <v>77.142857142857139</v>
      </c>
      <c r="F68" s="42">
        <f t="shared" si="21"/>
        <v>83.142857142857153</v>
      </c>
    </row>
    <row r="69" spans="1:6" x14ac:dyDescent="0.25">
      <c r="A69" s="5" t="s">
        <v>64</v>
      </c>
      <c r="B69" s="42">
        <f>B50/B23</f>
        <v>1.4847161572052401</v>
      </c>
      <c r="C69" s="42">
        <f t="shared" ref="C69:F69" si="22">C50/C23</f>
        <v>1.6530214424951266</v>
      </c>
      <c r="D69" s="42">
        <f t="shared" si="22"/>
        <v>1.8244406196213425</v>
      </c>
      <c r="E69" s="42">
        <f t="shared" si="22"/>
        <v>1.8126888217522659</v>
      </c>
      <c r="F69" s="42">
        <f t="shared" si="22"/>
        <v>1.5361380798274002</v>
      </c>
    </row>
    <row r="70" spans="1:6" x14ac:dyDescent="0.25">
      <c r="A70" s="5" t="s">
        <v>58</v>
      </c>
      <c r="B70" s="42">
        <f>360/B69</f>
        <v>242.47058823529414</v>
      </c>
      <c r="C70" s="42">
        <f t="shared" ref="C70:F70" si="23">360/C69</f>
        <v>217.78301886792454</v>
      </c>
      <c r="D70" s="42">
        <f t="shared" si="23"/>
        <v>197.32075471698113</v>
      </c>
      <c r="E70" s="42">
        <f t="shared" si="23"/>
        <v>198.6</v>
      </c>
      <c r="F70" s="42">
        <f t="shared" si="23"/>
        <v>234.35393258426967</v>
      </c>
    </row>
    <row r="71" spans="1:6" x14ac:dyDescent="0.25">
      <c r="A71" s="5" t="s">
        <v>59</v>
      </c>
      <c r="B71" s="42">
        <f>360/(B50/B22)</f>
        <v>101.64705882352942</v>
      </c>
      <c r="C71" s="42">
        <f t="shared" ref="C71:F71" si="24">360/(C50/C22)</f>
        <v>86.603773584905653</v>
      </c>
      <c r="D71" s="42">
        <f t="shared" si="24"/>
        <v>81.169811320754718</v>
      </c>
      <c r="E71" s="42">
        <f t="shared" si="24"/>
        <v>87.9</v>
      </c>
      <c r="F71" s="42">
        <f t="shared" si="24"/>
        <v>119.8314606741573</v>
      </c>
    </row>
    <row r="72" spans="1:6" x14ac:dyDescent="0.25">
      <c r="A72" s="5" t="s">
        <v>60</v>
      </c>
      <c r="B72" s="42">
        <f>B38/B23</f>
        <v>0.42358078602620086</v>
      </c>
      <c r="C72" s="42">
        <f t="shared" ref="C72:F72" si="25">C38/C23</f>
        <v>0.55477582846003903</v>
      </c>
      <c r="D72" s="42">
        <f t="shared" si="25"/>
        <v>0.52943201376936322</v>
      </c>
      <c r="E72" s="42">
        <f t="shared" si="25"/>
        <v>0.58308157099697888</v>
      </c>
      <c r="F72" s="42">
        <f t="shared" si="25"/>
        <v>0.57540453074433662</v>
      </c>
    </row>
    <row r="73" spans="1:6" x14ac:dyDescent="0.25">
      <c r="A73" s="6" t="s">
        <v>65</v>
      </c>
      <c r="B73" s="47">
        <f>B57/(B28+B34)</f>
        <v>0.27692307692307694</v>
      </c>
      <c r="C73" s="47">
        <f t="shared" ref="C73:F73" si="26">C57/(C28+C34)</f>
        <v>0.33333333333333331</v>
      </c>
      <c r="D73" s="47">
        <f t="shared" si="26"/>
        <v>0.39560439560439559</v>
      </c>
      <c r="E73" s="47">
        <f t="shared" si="26"/>
        <v>0.47</v>
      </c>
      <c r="F73" s="47">
        <f t="shared" si="26"/>
        <v>0.46511627906976744</v>
      </c>
    </row>
    <row r="74" spans="1:6" x14ac:dyDescent="0.25">
      <c r="A74" s="5" t="s">
        <v>66</v>
      </c>
      <c r="B74" s="47">
        <f>B57/(B54+B55)</f>
        <v>0.27692307692307694</v>
      </c>
      <c r="C74" s="47">
        <f t="shared" ref="C74:F74" si="27">C57/(C54+C55)</f>
        <v>0.23540489642184556</v>
      </c>
      <c r="D74" s="47">
        <f t="shared" si="27"/>
        <v>0.28169014084507044</v>
      </c>
      <c r="E74" s="47">
        <f t="shared" si="27"/>
        <v>0.31333333333333335</v>
      </c>
      <c r="F74" s="47">
        <f t="shared" si="27"/>
        <v>0.41176470588235292</v>
      </c>
    </row>
    <row r="75" spans="1:6" x14ac:dyDescent="0.25">
      <c r="A75" s="5" t="s">
        <v>67</v>
      </c>
      <c r="B75" s="47">
        <f>B52/B50</f>
        <v>0.41176470588235292</v>
      </c>
      <c r="C75" s="47">
        <f t="shared" ref="C75:F75" si="28">C52/C50</f>
        <v>0.43396226415094341</v>
      </c>
      <c r="D75" s="47">
        <f t="shared" si="28"/>
        <v>0.5</v>
      </c>
      <c r="E75" s="47">
        <f t="shared" si="28"/>
        <v>0.41666666666666669</v>
      </c>
      <c r="F75" s="47">
        <f t="shared" si="28"/>
        <v>0.4101123595505618</v>
      </c>
    </row>
    <row r="76" spans="1:6" x14ac:dyDescent="0.25">
      <c r="A76" s="5" t="s">
        <v>68</v>
      </c>
      <c r="B76" s="47">
        <f>B56/B50</f>
        <v>0.22058823529411764</v>
      </c>
      <c r="C76" s="47">
        <f t="shared" ref="C76:F76" si="29">C56/C50</f>
        <v>0.18349056603773584</v>
      </c>
      <c r="D76" s="47">
        <f t="shared" si="29"/>
        <v>0.25886792452830187</v>
      </c>
      <c r="E76" s="47">
        <f t="shared" si="29"/>
        <v>0.16666666666666666</v>
      </c>
      <c r="F76" s="47">
        <f t="shared" si="29"/>
        <v>0.17134831460674158</v>
      </c>
    </row>
    <row r="77" spans="1:6" x14ac:dyDescent="0.25">
      <c r="A77" s="5" t="s">
        <v>69</v>
      </c>
      <c r="B77" s="47">
        <f>B60/B50</f>
        <v>0.10882352941176471</v>
      </c>
      <c r="C77" s="47">
        <f t="shared" ref="C77:F77" si="30">C60/C50</f>
        <v>8.2075471698113203E-2</v>
      </c>
      <c r="D77" s="47">
        <f t="shared" si="30"/>
        <v>0.12490566037735849</v>
      </c>
      <c r="E77" s="47">
        <f t="shared" si="30"/>
        <v>5.6666666666666664E-2</v>
      </c>
      <c r="F77" s="47">
        <f t="shared" si="30"/>
        <v>4.7752808988764044E-2</v>
      </c>
    </row>
    <row r="78" spans="1:6" x14ac:dyDescent="0.25">
      <c r="A78" s="5" t="s">
        <v>70</v>
      </c>
      <c r="B78" s="15">
        <f>B60+B59+B57+B43+(B80-B21)</f>
        <v>1270</v>
      </c>
      <c r="C78" s="15">
        <f t="shared" ref="C78:F78" si="31">C60+C59+C57+C43+(C80-C21)</f>
        <v>1293</v>
      </c>
      <c r="D78" s="15">
        <f t="shared" si="31"/>
        <v>1757</v>
      </c>
      <c r="E78" s="15">
        <f t="shared" si="31"/>
        <v>1820</v>
      </c>
      <c r="F78" s="15">
        <f t="shared" si="31"/>
        <v>2548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-170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L156"/>
  <sheetViews>
    <sheetView topLeftCell="A64" zoomScale="140" zoomScaleNormal="140" workbookViewId="0">
      <selection activeCell="B62" sqref="B62:F78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200</v>
      </c>
      <c r="C8" s="18">
        <v>170</v>
      </c>
      <c r="D8" s="19">
        <v>180</v>
      </c>
      <c r="E8" s="15">
        <v>180</v>
      </c>
      <c r="F8" s="15">
        <v>140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320</v>
      </c>
      <c r="D9" s="19">
        <v>400</v>
      </c>
      <c r="E9" s="15">
        <v>500</v>
      </c>
      <c r="F9" s="15">
        <v>700</v>
      </c>
      <c r="H9" s="18"/>
      <c r="I9" s="9"/>
    </row>
    <row r="10" spans="1:9" ht="15.9" customHeight="1" x14ac:dyDescent="0.25">
      <c r="A10" s="7" t="s">
        <v>11</v>
      </c>
      <c r="B10" s="18">
        <v>40</v>
      </c>
      <c r="C10" s="18">
        <v>50</v>
      </c>
      <c r="D10" s="19">
        <v>55</v>
      </c>
      <c r="E10" s="15">
        <v>45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95</v>
      </c>
      <c r="C11" s="18">
        <v>90</v>
      </c>
      <c r="D11" s="19">
        <v>85</v>
      </c>
      <c r="E11" s="15">
        <v>100</v>
      </c>
      <c r="F11" s="15">
        <v>150</v>
      </c>
      <c r="H11" s="18"/>
      <c r="I11" s="9"/>
    </row>
    <row r="12" spans="1:9" ht="15.9" customHeight="1" x14ac:dyDescent="0.25">
      <c r="A12" s="7" t="s">
        <v>12</v>
      </c>
      <c r="B12" s="18">
        <v>600</v>
      </c>
      <c r="C12" s="18">
        <v>650</v>
      </c>
      <c r="D12" s="19">
        <f>200+160+350</f>
        <v>710</v>
      </c>
      <c r="E12" s="15">
        <v>600</v>
      </c>
      <c r="F12" s="15">
        <v>700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25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1145</v>
      </c>
      <c r="C14" s="18">
        <f>SUM(C8:C13)</f>
        <v>1305</v>
      </c>
      <c r="D14" s="24">
        <f>SUM(D8:D13)</f>
        <v>1445</v>
      </c>
      <c r="E14" s="24">
        <f t="shared" ref="E14:F14" si="0">SUM(E8:E13)</f>
        <v>1435</v>
      </c>
      <c r="F14" s="24">
        <f t="shared" si="0"/>
        <v>1735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600</v>
      </c>
      <c r="C18" s="18">
        <v>720</v>
      </c>
      <c r="D18" s="19">
        <v>1000</v>
      </c>
      <c r="E18" s="15">
        <v>1200</v>
      </c>
      <c r="F18" s="15">
        <v>1250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100</v>
      </c>
    </row>
    <row r="21" spans="1:6" ht="15.9" customHeight="1" x14ac:dyDescent="0.25">
      <c r="A21" s="8" t="s">
        <v>29</v>
      </c>
      <c r="B21" s="20">
        <v>-240</v>
      </c>
      <c r="C21" s="20">
        <v>-300</v>
      </c>
      <c r="D21" s="21">
        <v>-350</v>
      </c>
      <c r="E21" s="15">
        <v>-450</v>
      </c>
      <c r="F21" s="15">
        <v>-550</v>
      </c>
    </row>
    <row r="22" spans="1:6" ht="15.9" customHeight="1" x14ac:dyDescent="0.25">
      <c r="A22" s="7" t="s">
        <v>30</v>
      </c>
      <c r="B22" s="25">
        <f>SUM(B16:B21)</f>
        <v>940</v>
      </c>
      <c r="C22" s="25">
        <f>SUM(C16:C21)</f>
        <v>1020</v>
      </c>
      <c r="D22" s="26">
        <f>SUM(D16:D21)</f>
        <v>1315</v>
      </c>
      <c r="E22" s="26">
        <f t="shared" ref="E22:F22" si="1">SUM(E16:E21)</f>
        <v>1465</v>
      </c>
      <c r="F22" s="26">
        <f t="shared" si="1"/>
        <v>1620</v>
      </c>
    </row>
    <row r="23" spans="1:6" ht="15.9" customHeight="1" thickBot="1" x14ac:dyDescent="0.3">
      <c r="A23" s="10" t="s">
        <v>31</v>
      </c>
      <c r="B23" s="22">
        <f>B14+B22</f>
        <v>2085</v>
      </c>
      <c r="C23" s="22">
        <f>C14+C22</f>
        <v>2325</v>
      </c>
      <c r="D23" s="23">
        <f>D14+D22</f>
        <v>2760</v>
      </c>
      <c r="E23" s="23">
        <f t="shared" ref="E23:F23" si="2">E14+E22</f>
        <v>2900</v>
      </c>
      <c r="F23" s="23">
        <f t="shared" si="2"/>
        <v>3355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150</v>
      </c>
      <c r="C27" s="18">
        <v>200</v>
      </c>
      <c r="D27" s="19">
        <v>280</v>
      </c>
      <c r="E27" s="15">
        <v>300</v>
      </c>
      <c r="F27" s="15">
        <v>350</v>
      </c>
    </row>
    <row r="28" spans="1:6" ht="15.9" customHeight="1" x14ac:dyDescent="0.25">
      <c r="A28" s="7" t="s">
        <v>40</v>
      </c>
      <c r="B28" s="18">
        <v>200</v>
      </c>
      <c r="C28" s="18">
        <v>350</v>
      </c>
      <c r="D28" s="19">
        <v>550</v>
      </c>
      <c r="E28" s="15">
        <v>650</v>
      </c>
      <c r="F28" s="15">
        <v>950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5</v>
      </c>
      <c r="C31" s="18">
        <v>7</v>
      </c>
      <c r="D31" s="19">
        <v>6</v>
      </c>
      <c r="E31" s="46">
        <v>10</v>
      </c>
      <c r="F31" s="17">
        <v>12</v>
      </c>
    </row>
    <row r="32" spans="1:6" ht="15.9" customHeight="1" thickBot="1" x14ac:dyDescent="0.3">
      <c r="A32" s="7" t="s">
        <v>37</v>
      </c>
      <c r="B32" s="30">
        <f>SUM(B27:B31)</f>
        <v>445</v>
      </c>
      <c r="C32" s="30">
        <f>SUM(C27:C31)</f>
        <v>695</v>
      </c>
      <c r="D32" s="30">
        <f>SUM(D27:D31)</f>
        <v>939</v>
      </c>
      <c r="E32" s="30">
        <f>SUM(E27:E31)</f>
        <v>1065</v>
      </c>
      <c r="F32" s="30">
        <f>SUM(F27:F31)</f>
        <v>1472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200</v>
      </c>
      <c r="C34" s="18">
        <v>350</v>
      </c>
      <c r="D34" s="19">
        <v>300</v>
      </c>
      <c r="E34" s="15">
        <v>450</v>
      </c>
      <c r="F34" s="15">
        <v>450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320</v>
      </c>
      <c r="C37" s="25">
        <f t="shared" ref="C37:F37" si="3">SUM(C34:C36)</f>
        <v>470</v>
      </c>
      <c r="D37" s="25">
        <f t="shared" si="3"/>
        <v>440</v>
      </c>
      <c r="E37" s="25">
        <f t="shared" si="3"/>
        <v>650</v>
      </c>
      <c r="F37" s="25">
        <f t="shared" si="3"/>
        <v>640</v>
      </c>
    </row>
    <row r="38" spans="1:6" ht="15.9" customHeight="1" thickBot="1" x14ac:dyDescent="0.3">
      <c r="A38" s="7" t="s">
        <v>44</v>
      </c>
      <c r="B38" s="22">
        <f>B32+B37</f>
        <v>765</v>
      </c>
      <c r="C38" s="22">
        <f>C32+C37</f>
        <v>1165</v>
      </c>
      <c r="D38" s="23">
        <f>D32+D37</f>
        <v>1379</v>
      </c>
      <c r="E38" s="23">
        <f t="shared" ref="E38:F38" si="4">E32+E37</f>
        <v>1715</v>
      </c>
      <c r="F38" s="23">
        <f t="shared" si="4"/>
        <v>2112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600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250</v>
      </c>
    </row>
    <row r="42" spans="1:6" ht="15.9" customHeight="1" x14ac:dyDescent="0.25">
      <c r="A42" s="7" t="s">
        <v>48</v>
      </c>
      <c r="B42" s="20">
        <f>B60</f>
        <v>370</v>
      </c>
      <c r="C42" s="20">
        <f t="shared" ref="C42:F42" si="5">C60</f>
        <v>418</v>
      </c>
      <c r="D42" s="20">
        <f t="shared" si="5"/>
        <v>692</v>
      </c>
      <c r="E42" s="20">
        <f t="shared" si="5"/>
        <v>510</v>
      </c>
      <c r="F42" s="20">
        <f t="shared" si="5"/>
        <v>-50</v>
      </c>
    </row>
    <row r="43" spans="1:6" ht="15.9" customHeight="1" x14ac:dyDescent="0.25">
      <c r="A43" s="7" t="s">
        <v>71</v>
      </c>
      <c r="B43" s="20">
        <f>B23-B38-SUM(B40:B42)</f>
        <v>470</v>
      </c>
      <c r="C43" s="20">
        <f t="shared" ref="C43:F43" si="6">C23-C38-SUM(C40:C42)</f>
        <v>192</v>
      </c>
      <c r="D43" s="20">
        <f t="shared" si="6"/>
        <v>129</v>
      </c>
      <c r="E43" s="20">
        <f t="shared" si="6"/>
        <v>95</v>
      </c>
      <c r="F43" s="20">
        <f t="shared" si="6"/>
        <v>443</v>
      </c>
    </row>
    <row r="44" spans="1:6" ht="15.9" customHeight="1" x14ac:dyDescent="0.25">
      <c r="A44" s="7" t="s">
        <v>49</v>
      </c>
      <c r="B44" s="25">
        <f>SUM(B40:B43)</f>
        <v>1320</v>
      </c>
      <c r="C44" s="25">
        <f t="shared" ref="C44:F44" si="7">SUM(C40:C43)</f>
        <v>1160</v>
      </c>
      <c r="D44" s="25">
        <f t="shared" si="7"/>
        <v>1381</v>
      </c>
      <c r="E44" s="25">
        <f t="shared" si="7"/>
        <v>1185</v>
      </c>
      <c r="F44" s="25">
        <f t="shared" si="7"/>
        <v>1243</v>
      </c>
    </row>
    <row r="45" spans="1:6" ht="15.9" customHeight="1" thickBot="1" x14ac:dyDescent="0.3">
      <c r="A45" s="12" t="s">
        <v>50</v>
      </c>
      <c r="B45" s="22">
        <f>B38+B44</f>
        <v>2085</v>
      </c>
      <c r="C45" s="22">
        <f>C38+C44</f>
        <v>2325</v>
      </c>
      <c r="D45" s="23">
        <f>D38+D44</f>
        <v>2760</v>
      </c>
      <c r="E45" s="23">
        <f t="shared" ref="E45:F45" si="8">E38+E44</f>
        <v>2900</v>
      </c>
      <c r="F45" s="23">
        <f t="shared" si="8"/>
        <v>3355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3550</v>
      </c>
      <c r="C48" s="35">
        <v>4500</v>
      </c>
      <c r="D48" s="24">
        <v>5500</v>
      </c>
      <c r="E48" s="31">
        <v>6300</v>
      </c>
      <c r="F48" s="32">
        <v>7200</v>
      </c>
    </row>
    <row r="49" spans="1:6" x14ac:dyDescent="0.25">
      <c r="A49" s="8" t="s">
        <v>16</v>
      </c>
      <c r="B49" s="28">
        <v>150</v>
      </c>
      <c r="C49" s="20">
        <v>260</v>
      </c>
      <c r="D49" s="21">
        <v>300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3400</v>
      </c>
      <c r="C50" s="18">
        <f t="shared" ref="C50:F50" si="9">C48-C49</f>
        <v>4240</v>
      </c>
      <c r="D50" s="18">
        <f t="shared" si="9"/>
        <v>5200</v>
      </c>
      <c r="E50" s="18">
        <f t="shared" si="9"/>
        <v>6100</v>
      </c>
      <c r="F50" s="18">
        <f t="shared" si="9"/>
        <v>7020</v>
      </c>
    </row>
    <row r="51" spans="1:6" x14ac:dyDescent="0.25">
      <c r="A51" s="2" t="s">
        <v>4</v>
      </c>
      <c r="B51" s="38">
        <v>2000</v>
      </c>
      <c r="C51" s="25">
        <v>2400</v>
      </c>
      <c r="D51" s="26">
        <v>2650</v>
      </c>
      <c r="E51" s="39">
        <v>3600</v>
      </c>
      <c r="F51" s="40">
        <v>4500</v>
      </c>
    </row>
    <row r="52" spans="1:6" x14ac:dyDescent="0.25">
      <c r="A52" s="8" t="s">
        <v>17</v>
      </c>
      <c r="B52" s="18">
        <f>B50-B51</f>
        <v>1400</v>
      </c>
      <c r="C52" s="18">
        <f>C50-C51</f>
        <v>1840</v>
      </c>
      <c r="D52" s="24">
        <f>D50-D51</f>
        <v>2550</v>
      </c>
      <c r="E52" s="24">
        <f t="shared" ref="E52:F52" si="10">E50-E51</f>
        <v>2500</v>
      </c>
      <c r="F52" s="24">
        <f t="shared" si="10"/>
        <v>2520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250</v>
      </c>
      <c r="C54" s="35">
        <v>342</v>
      </c>
      <c r="D54" s="24">
        <v>428</v>
      </c>
      <c r="E54" s="31">
        <v>500</v>
      </c>
      <c r="F54" s="32">
        <v>900</v>
      </c>
    </row>
    <row r="55" spans="1:6" x14ac:dyDescent="0.25">
      <c r="A55" s="7" t="s">
        <v>7</v>
      </c>
      <c r="B55" s="28">
        <v>400</v>
      </c>
      <c r="C55" s="20">
        <v>600</v>
      </c>
      <c r="D55" s="21">
        <v>700</v>
      </c>
      <c r="E55" s="36">
        <v>750</v>
      </c>
      <c r="F55" s="37">
        <v>800</v>
      </c>
    </row>
    <row r="56" spans="1:6" x14ac:dyDescent="0.25">
      <c r="A56" s="7" t="s">
        <v>18</v>
      </c>
      <c r="B56" s="18">
        <f>B52-B54-B55</f>
        <v>750</v>
      </c>
      <c r="C56" s="18">
        <f>C52-C54-C55</f>
        <v>898</v>
      </c>
      <c r="D56" s="24">
        <f>D52-D54-D55</f>
        <v>1422</v>
      </c>
      <c r="E56" s="24">
        <f t="shared" ref="E56:F56" si="11">E52-E54-E55</f>
        <v>1250</v>
      </c>
      <c r="F56" s="24">
        <f t="shared" si="11"/>
        <v>820</v>
      </c>
    </row>
    <row r="57" spans="1:6" x14ac:dyDescent="0.25">
      <c r="A57" s="7" t="s">
        <v>0</v>
      </c>
      <c r="B57" s="38">
        <v>180</v>
      </c>
      <c r="C57" s="25">
        <v>250</v>
      </c>
      <c r="D57" s="26">
        <v>360</v>
      </c>
      <c r="E57" s="39">
        <v>470</v>
      </c>
      <c r="F57" s="40">
        <v>900</v>
      </c>
    </row>
    <row r="58" spans="1:6" x14ac:dyDescent="0.25">
      <c r="A58" s="7" t="s">
        <v>19</v>
      </c>
      <c r="B58" s="34">
        <f>B56-B57</f>
        <v>570</v>
      </c>
      <c r="C58" s="35">
        <f>C56-C57</f>
        <v>648</v>
      </c>
      <c r="D58" s="24">
        <f>D56-D57</f>
        <v>1062</v>
      </c>
      <c r="E58" s="24">
        <f t="shared" ref="E58:F58" si="12">E56-E57</f>
        <v>780</v>
      </c>
      <c r="F58" s="24">
        <f t="shared" si="12"/>
        <v>-80</v>
      </c>
    </row>
    <row r="59" spans="1:6" x14ac:dyDescent="0.25">
      <c r="A59" s="7" t="s">
        <v>20</v>
      </c>
      <c r="B59" s="28">
        <f>ROUND((B58*0.35),-1)</f>
        <v>200</v>
      </c>
      <c r="C59" s="20">
        <f t="shared" ref="C59:F59" si="13">ROUND((C58*0.35),-1)</f>
        <v>230</v>
      </c>
      <c r="D59" s="20">
        <f t="shared" si="13"/>
        <v>370</v>
      </c>
      <c r="E59" s="20">
        <f t="shared" si="13"/>
        <v>270</v>
      </c>
      <c r="F59" s="21">
        <f t="shared" si="13"/>
        <v>-30</v>
      </c>
    </row>
    <row r="60" spans="1:6" ht="14.4" thickBot="1" x14ac:dyDescent="0.3">
      <c r="A60" s="12" t="s">
        <v>21</v>
      </c>
      <c r="B60" s="29">
        <f>B58-B59</f>
        <v>370</v>
      </c>
      <c r="C60" s="22">
        <f t="shared" ref="C60:F60" si="14">C58-C59</f>
        <v>418</v>
      </c>
      <c r="D60" s="22">
        <f t="shared" si="14"/>
        <v>692</v>
      </c>
      <c r="E60" s="22">
        <f t="shared" si="14"/>
        <v>510</v>
      </c>
      <c r="F60" s="23">
        <f t="shared" si="14"/>
        <v>-50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2.5730337078651684</v>
      </c>
      <c r="C62" s="41">
        <f t="shared" ref="C62:F62" si="15">C14/C32</f>
        <v>1.8776978417266188</v>
      </c>
      <c r="D62" s="41">
        <f t="shared" si="15"/>
        <v>1.5388711395101171</v>
      </c>
      <c r="E62" s="41">
        <f t="shared" si="15"/>
        <v>1.3474178403755868</v>
      </c>
      <c r="F62" s="41">
        <f t="shared" si="15"/>
        <v>1.1786684782608696</v>
      </c>
    </row>
    <row r="63" spans="1:6" x14ac:dyDescent="0.25">
      <c r="A63" s="5" t="s">
        <v>55</v>
      </c>
      <c r="B63" s="41">
        <f>(B14-B12)/B32</f>
        <v>1.2247191011235956</v>
      </c>
      <c r="C63" s="41">
        <f t="shared" ref="C63:F63" si="16">(C14-C12)/C32</f>
        <v>0.94244604316546765</v>
      </c>
      <c r="D63" s="41">
        <f t="shared" si="16"/>
        <v>0.78274760383386577</v>
      </c>
      <c r="E63" s="41">
        <f t="shared" si="16"/>
        <v>0.784037558685446</v>
      </c>
      <c r="F63" s="41">
        <f t="shared" si="16"/>
        <v>0.703125</v>
      </c>
    </row>
    <row r="64" spans="1:6" x14ac:dyDescent="0.25">
      <c r="A64" s="5" t="s">
        <v>76</v>
      </c>
      <c r="B64" s="41">
        <f>B14-B32</f>
        <v>700</v>
      </c>
      <c r="C64" s="41">
        <f t="shared" ref="C64:F64" si="17">C14-C32</f>
        <v>610</v>
      </c>
      <c r="D64" s="41">
        <f t="shared" si="17"/>
        <v>506</v>
      </c>
      <c r="E64" s="41">
        <f t="shared" si="17"/>
        <v>370</v>
      </c>
      <c r="F64" s="41">
        <f t="shared" si="17"/>
        <v>263</v>
      </c>
    </row>
    <row r="65" spans="1:6" x14ac:dyDescent="0.25">
      <c r="A65" s="5" t="s">
        <v>62</v>
      </c>
      <c r="B65" s="41">
        <f>B50/B9</f>
        <v>17</v>
      </c>
      <c r="C65" s="41">
        <f t="shared" ref="C65:F65" si="18">C50/C9</f>
        <v>13.25</v>
      </c>
      <c r="D65" s="41">
        <f t="shared" si="18"/>
        <v>13</v>
      </c>
      <c r="E65" s="41">
        <f t="shared" si="18"/>
        <v>12.2</v>
      </c>
      <c r="F65" s="41">
        <f t="shared" si="18"/>
        <v>10.028571428571428</v>
      </c>
    </row>
    <row r="66" spans="1:6" x14ac:dyDescent="0.25">
      <c r="A66" s="5" t="s">
        <v>56</v>
      </c>
      <c r="B66" s="42">
        <f>360/B65</f>
        <v>21.176470588235293</v>
      </c>
      <c r="C66" s="42">
        <f t="shared" ref="C66:F66" si="19">360/C65</f>
        <v>27.169811320754718</v>
      </c>
      <c r="D66" s="42">
        <f t="shared" si="19"/>
        <v>27.692307692307693</v>
      </c>
      <c r="E66" s="42">
        <f t="shared" si="19"/>
        <v>29.508196721311478</v>
      </c>
      <c r="F66" s="42">
        <f t="shared" si="19"/>
        <v>35.897435897435898</v>
      </c>
    </row>
    <row r="67" spans="1:6" x14ac:dyDescent="0.25">
      <c r="A67" s="5" t="s">
        <v>63</v>
      </c>
      <c r="B67" s="42">
        <f>B51/B12</f>
        <v>3.3333333333333335</v>
      </c>
      <c r="C67" s="42">
        <f t="shared" ref="C67:F67" si="20">C51/C12</f>
        <v>3.6923076923076925</v>
      </c>
      <c r="D67" s="42">
        <f t="shared" si="20"/>
        <v>3.732394366197183</v>
      </c>
      <c r="E67" s="42">
        <f t="shared" si="20"/>
        <v>6</v>
      </c>
      <c r="F67" s="42">
        <f t="shared" si="20"/>
        <v>6.4285714285714288</v>
      </c>
    </row>
    <row r="68" spans="1:6" x14ac:dyDescent="0.25">
      <c r="A68" s="5" t="s">
        <v>57</v>
      </c>
      <c r="B68" s="42">
        <f>360/B67</f>
        <v>108</v>
      </c>
      <c r="C68" s="42">
        <f t="shared" ref="C68:F68" si="21">360/C67</f>
        <v>97.5</v>
      </c>
      <c r="D68" s="42">
        <f t="shared" si="21"/>
        <v>96.452830188679243</v>
      </c>
      <c r="E68" s="42">
        <f t="shared" si="21"/>
        <v>60</v>
      </c>
      <c r="F68" s="42">
        <f t="shared" si="21"/>
        <v>56</v>
      </c>
    </row>
    <row r="69" spans="1:6" x14ac:dyDescent="0.25">
      <c r="A69" s="5" t="s">
        <v>64</v>
      </c>
      <c r="B69" s="42">
        <f>B50/B23</f>
        <v>1.630695443645084</v>
      </c>
      <c r="C69" s="42">
        <f t="shared" ref="C69:F69" si="22">C50/C23</f>
        <v>1.8236559139784947</v>
      </c>
      <c r="D69" s="42">
        <f t="shared" si="22"/>
        <v>1.8840579710144927</v>
      </c>
      <c r="E69" s="42">
        <f t="shared" si="22"/>
        <v>2.103448275862069</v>
      </c>
      <c r="F69" s="42">
        <f t="shared" si="22"/>
        <v>2.0923994038748135</v>
      </c>
    </row>
    <row r="70" spans="1:6" x14ac:dyDescent="0.25">
      <c r="A70" s="5" t="s">
        <v>58</v>
      </c>
      <c r="B70" s="42">
        <f>360/B69</f>
        <v>220.76470588235293</v>
      </c>
      <c r="C70" s="42">
        <f t="shared" ref="C70:F70" si="23">360/C69</f>
        <v>197.40566037735849</v>
      </c>
      <c r="D70" s="42">
        <f t="shared" si="23"/>
        <v>191.07692307692309</v>
      </c>
      <c r="E70" s="42">
        <f t="shared" si="23"/>
        <v>171.14754098360655</v>
      </c>
      <c r="F70" s="42">
        <f t="shared" si="23"/>
        <v>172.05128205128207</v>
      </c>
    </row>
    <row r="71" spans="1:6" x14ac:dyDescent="0.25">
      <c r="A71" s="5" t="s">
        <v>59</v>
      </c>
      <c r="B71" s="42">
        <f>360/(B50/B22)</f>
        <v>99.529411764705884</v>
      </c>
      <c r="C71" s="42">
        <f t="shared" ref="C71:F71" si="24">360/(C50/C22)</f>
        <v>86.603773584905653</v>
      </c>
      <c r="D71" s="42">
        <f t="shared" si="24"/>
        <v>91.038461538461533</v>
      </c>
      <c r="E71" s="42">
        <f t="shared" si="24"/>
        <v>86.459016393442624</v>
      </c>
      <c r="F71" s="42">
        <f t="shared" si="24"/>
        <v>83.07692307692308</v>
      </c>
    </row>
    <row r="72" spans="1:6" x14ac:dyDescent="0.25">
      <c r="A72" s="5" t="s">
        <v>60</v>
      </c>
      <c r="B72" s="42">
        <f>B38/B23</f>
        <v>0.36690647482014388</v>
      </c>
      <c r="C72" s="42">
        <f t="shared" ref="C72:F72" si="25">C38/C23</f>
        <v>0.50107526881720432</v>
      </c>
      <c r="D72" s="42">
        <f t="shared" si="25"/>
        <v>0.49963768115942031</v>
      </c>
      <c r="E72" s="42">
        <f t="shared" si="25"/>
        <v>0.5913793103448276</v>
      </c>
      <c r="F72" s="42">
        <f t="shared" si="25"/>
        <v>0.62950819672131153</v>
      </c>
    </row>
    <row r="73" spans="1:6" x14ac:dyDescent="0.25">
      <c r="A73" s="6" t="s">
        <v>65</v>
      </c>
      <c r="B73" s="47">
        <f>B57/(B28+B34)</f>
        <v>0.45</v>
      </c>
      <c r="C73" s="47">
        <f t="shared" ref="C73:F73" si="26">C57/(C28+C34)</f>
        <v>0.35714285714285715</v>
      </c>
      <c r="D73" s="47">
        <f t="shared" si="26"/>
        <v>0.42352941176470588</v>
      </c>
      <c r="E73" s="47">
        <f t="shared" si="26"/>
        <v>0.42727272727272725</v>
      </c>
      <c r="F73" s="47">
        <f t="shared" si="26"/>
        <v>0.6428571428571429</v>
      </c>
    </row>
    <row r="74" spans="1:6" x14ac:dyDescent="0.25">
      <c r="A74" s="5" t="s">
        <v>66</v>
      </c>
      <c r="B74" s="47">
        <f>B57/(B54+B55)</f>
        <v>0.27692307692307694</v>
      </c>
      <c r="C74" s="47">
        <f t="shared" ref="C74:F74" si="27">C57/(C54+C55)</f>
        <v>0.26539278131634819</v>
      </c>
      <c r="D74" s="47">
        <f t="shared" si="27"/>
        <v>0.31914893617021278</v>
      </c>
      <c r="E74" s="47">
        <f t="shared" si="27"/>
        <v>0.376</v>
      </c>
      <c r="F74" s="47">
        <f t="shared" si="27"/>
        <v>0.52941176470588236</v>
      </c>
    </row>
    <row r="75" spans="1:6" x14ac:dyDescent="0.25">
      <c r="A75" s="5" t="s">
        <v>67</v>
      </c>
      <c r="B75" s="47">
        <f>B52/B50</f>
        <v>0.41176470588235292</v>
      </c>
      <c r="C75" s="47">
        <f t="shared" ref="C75:F75" si="28">C52/C50</f>
        <v>0.43396226415094341</v>
      </c>
      <c r="D75" s="47">
        <f t="shared" si="28"/>
        <v>0.49038461538461536</v>
      </c>
      <c r="E75" s="47">
        <f t="shared" si="28"/>
        <v>0.4098360655737705</v>
      </c>
      <c r="F75" s="47">
        <f t="shared" si="28"/>
        <v>0.35897435897435898</v>
      </c>
    </row>
    <row r="76" spans="1:6" x14ac:dyDescent="0.25">
      <c r="A76" s="5" t="s">
        <v>68</v>
      </c>
      <c r="B76" s="47">
        <f>B56/B50</f>
        <v>0.22058823529411764</v>
      </c>
      <c r="C76" s="47">
        <f t="shared" ref="C76:F76" si="29">C56/C50</f>
        <v>0.21179245283018869</v>
      </c>
      <c r="D76" s="47">
        <f t="shared" si="29"/>
        <v>0.27346153846153848</v>
      </c>
      <c r="E76" s="47">
        <f t="shared" si="29"/>
        <v>0.20491803278688525</v>
      </c>
      <c r="F76" s="47">
        <f t="shared" si="29"/>
        <v>0.11680911680911681</v>
      </c>
    </row>
    <row r="77" spans="1:6" x14ac:dyDescent="0.25">
      <c r="A77" s="5" t="s">
        <v>69</v>
      </c>
      <c r="B77" s="47">
        <f>B60/B50</f>
        <v>0.10882352941176471</v>
      </c>
      <c r="C77" s="47">
        <f t="shared" ref="C77:F77" si="30">C60/C50</f>
        <v>9.8584905660377364E-2</v>
      </c>
      <c r="D77" s="47">
        <f t="shared" si="30"/>
        <v>0.13307692307692306</v>
      </c>
      <c r="E77" s="47">
        <f t="shared" si="30"/>
        <v>8.3606557377049182E-2</v>
      </c>
      <c r="F77" s="47">
        <f t="shared" si="30"/>
        <v>-7.1225071225071226E-3</v>
      </c>
    </row>
    <row r="78" spans="1:6" x14ac:dyDescent="0.25">
      <c r="A78" s="5" t="s">
        <v>70</v>
      </c>
      <c r="B78" s="15">
        <f>B60+B59+B57+B43+(B80-B21)</f>
        <v>1270</v>
      </c>
      <c r="C78" s="15">
        <f t="shared" ref="C78:F78" si="31">C60+C59+C57+C43+(C80-C21)</f>
        <v>1390</v>
      </c>
      <c r="D78" s="15">
        <f t="shared" si="31"/>
        <v>1901</v>
      </c>
      <c r="E78" s="15">
        <f t="shared" si="31"/>
        <v>1795</v>
      </c>
      <c r="F78" s="15">
        <f t="shared" si="31"/>
        <v>1813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-190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L156"/>
  <sheetViews>
    <sheetView topLeftCell="A61" zoomScale="140" zoomScaleNormal="140" workbookViewId="0">
      <selection activeCell="B62" sqref="B62:F78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450</v>
      </c>
      <c r="D8" s="19">
        <v>430</v>
      </c>
      <c r="E8" s="15">
        <v>420</v>
      </c>
      <c r="F8" s="15">
        <v>420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450</v>
      </c>
      <c r="E9" s="15">
        <v>600</v>
      </c>
      <c r="F9" s="15">
        <v>800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200</v>
      </c>
      <c r="C11" s="18">
        <v>180</v>
      </c>
      <c r="D11" s="19">
        <v>180</v>
      </c>
      <c r="E11" s="15">
        <v>150</v>
      </c>
      <c r="F11" s="15">
        <v>150</v>
      </c>
      <c r="H11" s="18"/>
      <c r="I11" s="9"/>
    </row>
    <row r="12" spans="1:9" ht="15.9" customHeight="1" x14ac:dyDescent="0.25">
      <c r="A12" s="7" t="s">
        <v>12</v>
      </c>
      <c r="B12" s="18">
        <v>300</v>
      </c>
      <c r="C12" s="18">
        <v>350</v>
      </c>
      <c r="D12" s="19">
        <v>380</v>
      </c>
      <c r="E12" s="15">
        <v>400</v>
      </c>
      <c r="F12" s="15">
        <v>450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1460</v>
      </c>
      <c r="C14" s="18">
        <f>SUM(C8:C13)</f>
        <v>1510</v>
      </c>
      <c r="D14" s="24">
        <f>SUM(D8:D13)</f>
        <v>1515</v>
      </c>
      <c r="E14" s="24">
        <f t="shared" ref="E14:F14" si="0">SUM(E8:E13)</f>
        <v>1640</v>
      </c>
      <c r="F14" s="24">
        <f t="shared" si="0"/>
        <v>1865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600</v>
      </c>
      <c r="C18" s="18">
        <v>600</v>
      </c>
      <c r="D18" s="19">
        <v>700</v>
      </c>
      <c r="E18" s="15">
        <v>750</v>
      </c>
      <c r="F18" s="15">
        <v>780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8" t="s">
        <v>29</v>
      </c>
      <c r="B21" s="20">
        <v>-200</v>
      </c>
      <c r="C21" s="20">
        <v>-250</v>
      </c>
      <c r="D21" s="21">
        <v>-350</v>
      </c>
      <c r="E21" s="15">
        <v>-350</v>
      </c>
      <c r="F21" s="15">
        <v>-400</v>
      </c>
    </row>
    <row r="22" spans="1:6" ht="15.9" customHeight="1" x14ac:dyDescent="0.25">
      <c r="A22" s="7" t="s">
        <v>30</v>
      </c>
      <c r="B22" s="25">
        <f>SUM(B16:B21)</f>
        <v>980</v>
      </c>
      <c r="C22" s="25">
        <f>SUM(C16:C21)</f>
        <v>950</v>
      </c>
      <c r="D22" s="26">
        <f>SUM(D16:D21)</f>
        <v>1015</v>
      </c>
      <c r="E22" s="26">
        <f t="shared" ref="E22:F22" si="1">SUM(E16:E21)</f>
        <v>1115</v>
      </c>
      <c r="F22" s="26">
        <f t="shared" si="1"/>
        <v>1320</v>
      </c>
    </row>
    <row r="23" spans="1:6" ht="15.9" customHeight="1" thickBot="1" x14ac:dyDescent="0.3">
      <c r="A23" s="10" t="s">
        <v>31</v>
      </c>
      <c r="B23" s="22">
        <f>B14+B22</f>
        <v>2440</v>
      </c>
      <c r="C23" s="22">
        <f>C14+C22</f>
        <v>2460</v>
      </c>
      <c r="D23" s="23">
        <f>D14+D22</f>
        <v>2530</v>
      </c>
      <c r="E23" s="23">
        <f t="shared" ref="E23:F23" si="2">E14+E22</f>
        <v>2755</v>
      </c>
      <c r="F23" s="23">
        <f t="shared" si="2"/>
        <v>3185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250</v>
      </c>
      <c r="C27" s="18">
        <v>210</v>
      </c>
      <c r="D27" s="19">
        <v>350</v>
      </c>
      <c r="E27" s="15">
        <v>300</v>
      </c>
      <c r="F27" s="15">
        <v>420</v>
      </c>
    </row>
    <row r="28" spans="1:6" ht="15.9" customHeight="1" x14ac:dyDescent="0.25">
      <c r="A28" s="7" t="s">
        <v>40</v>
      </c>
      <c r="B28" s="18">
        <v>200</v>
      </c>
      <c r="C28" s="18">
        <v>220</v>
      </c>
      <c r="D28" s="19">
        <v>230</v>
      </c>
      <c r="E28" s="15">
        <v>250</v>
      </c>
      <c r="F28" s="15">
        <v>300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20</v>
      </c>
      <c r="C31" s="18">
        <v>30</v>
      </c>
      <c r="D31" s="19">
        <v>50</v>
      </c>
      <c r="E31" s="46">
        <v>70</v>
      </c>
      <c r="F31" s="17">
        <v>120</v>
      </c>
    </row>
    <row r="32" spans="1:6" ht="15.9" customHeight="1" thickBot="1" x14ac:dyDescent="0.3">
      <c r="A32" s="7" t="s">
        <v>37</v>
      </c>
      <c r="B32" s="30">
        <f>SUM(B27:B31)</f>
        <v>560</v>
      </c>
      <c r="C32" s="30">
        <f>SUM(C27:C31)</f>
        <v>598</v>
      </c>
      <c r="D32" s="30">
        <f>SUM(D27:D31)</f>
        <v>733</v>
      </c>
      <c r="E32" s="30">
        <f>SUM(E27:E31)</f>
        <v>725</v>
      </c>
      <c r="F32" s="30">
        <f>SUM(F27:F31)</f>
        <v>1000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200</v>
      </c>
      <c r="C34" s="18">
        <v>350</v>
      </c>
      <c r="D34" s="19">
        <v>270</v>
      </c>
      <c r="E34" s="15">
        <v>370</v>
      </c>
      <c r="F34" s="15">
        <v>250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320</v>
      </c>
      <c r="C37" s="25">
        <f t="shared" ref="C37:F37" si="3">SUM(C34:C36)</f>
        <v>470</v>
      </c>
      <c r="D37" s="25">
        <f t="shared" si="3"/>
        <v>410</v>
      </c>
      <c r="E37" s="25">
        <f t="shared" si="3"/>
        <v>570</v>
      </c>
      <c r="F37" s="25">
        <f t="shared" si="3"/>
        <v>440</v>
      </c>
    </row>
    <row r="38" spans="1:6" ht="15.9" customHeight="1" thickBot="1" x14ac:dyDescent="0.3">
      <c r="A38" s="7" t="s">
        <v>44</v>
      </c>
      <c r="B38" s="22">
        <f>B32+B37</f>
        <v>880</v>
      </c>
      <c r="C38" s="22">
        <f>C32+C37</f>
        <v>1068</v>
      </c>
      <c r="D38" s="23">
        <f>D32+D37</f>
        <v>1143</v>
      </c>
      <c r="E38" s="23">
        <f t="shared" ref="E38:F38" si="4">E32+E37</f>
        <v>1295</v>
      </c>
      <c r="F38" s="23">
        <f t="shared" si="4"/>
        <v>1440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440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250</v>
      </c>
    </row>
    <row r="42" spans="1:6" ht="15.9" customHeight="1" x14ac:dyDescent="0.25">
      <c r="A42" s="7" t="s">
        <v>48</v>
      </c>
      <c r="B42" s="20">
        <f>B60</f>
        <v>440</v>
      </c>
      <c r="C42" s="20">
        <f t="shared" ref="C42:F42" si="5">C60</f>
        <v>608</v>
      </c>
      <c r="D42" s="20">
        <f t="shared" si="5"/>
        <v>972</v>
      </c>
      <c r="E42" s="20">
        <f t="shared" si="5"/>
        <v>830</v>
      </c>
      <c r="F42" s="20">
        <f t="shared" si="5"/>
        <v>440</v>
      </c>
    </row>
    <row r="43" spans="1:6" ht="15.9" customHeight="1" x14ac:dyDescent="0.25">
      <c r="A43" s="7" t="s">
        <v>71</v>
      </c>
      <c r="B43" s="20">
        <f>B23-B38-SUM(B40:B42)</f>
        <v>640</v>
      </c>
      <c r="C43" s="20">
        <f t="shared" ref="C43:F43" si="6">C23-C38-SUM(C40:C42)</f>
        <v>234</v>
      </c>
      <c r="D43" s="20">
        <f t="shared" si="6"/>
        <v>-145</v>
      </c>
      <c r="E43" s="20">
        <f t="shared" si="6"/>
        <v>50</v>
      </c>
      <c r="F43" s="20">
        <f t="shared" si="6"/>
        <v>615</v>
      </c>
    </row>
    <row r="44" spans="1:6" ht="15.9" customHeight="1" x14ac:dyDescent="0.25">
      <c r="A44" s="7" t="s">
        <v>49</v>
      </c>
      <c r="B44" s="25">
        <f>SUM(B40:B43)</f>
        <v>1560</v>
      </c>
      <c r="C44" s="25">
        <f t="shared" ref="C44:F44" si="7">SUM(C40:C43)</f>
        <v>1392</v>
      </c>
      <c r="D44" s="25">
        <f t="shared" si="7"/>
        <v>1387</v>
      </c>
      <c r="E44" s="25">
        <f t="shared" si="7"/>
        <v>1460</v>
      </c>
      <c r="F44" s="25">
        <f t="shared" si="7"/>
        <v>1745</v>
      </c>
    </row>
    <row r="45" spans="1:6" ht="15.9" customHeight="1" thickBot="1" x14ac:dyDescent="0.3">
      <c r="A45" s="12" t="s">
        <v>50</v>
      </c>
      <c r="B45" s="22">
        <f>B38+B44</f>
        <v>2440</v>
      </c>
      <c r="C45" s="22">
        <f>C38+C44</f>
        <v>2460</v>
      </c>
      <c r="D45" s="23">
        <f>D38+D44</f>
        <v>2530</v>
      </c>
      <c r="E45" s="23">
        <f t="shared" ref="E45:F45" si="8">E38+E44</f>
        <v>2755</v>
      </c>
      <c r="F45" s="23">
        <f t="shared" si="8"/>
        <v>3185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3550</v>
      </c>
      <c r="C48" s="35">
        <v>4500</v>
      </c>
      <c r="D48" s="24">
        <v>5500</v>
      </c>
      <c r="E48" s="31">
        <v>6300</v>
      </c>
      <c r="F48" s="32">
        <v>6000</v>
      </c>
    </row>
    <row r="49" spans="1:6" x14ac:dyDescent="0.25">
      <c r="A49" s="8" t="s">
        <v>16</v>
      </c>
      <c r="B49" s="28">
        <v>150</v>
      </c>
      <c r="C49" s="20">
        <v>260</v>
      </c>
      <c r="D49" s="21">
        <v>300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3400</v>
      </c>
      <c r="C50" s="18">
        <f t="shared" ref="C50:F50" si="9">C48-C49</f>
        <v>4240</v>
      </c>
      <c r="D50" s="18">
        <f t="shared" si="9"/>
        <v>5200</v>
      </c>
      <c r="E50" s="18">
        <f t="shared" si="9"/>
        <v>6100</v>
      </c>
      <c r="F50" s="18">
        <f t="shared" si="9"/>
        <v>5820</v>
      </c>
    </row>
    <row r="51" spans="1:6" x14ac:dyDescent="0.25">
      <c r="A51" s="2" t="s">
        <v>4</v>
      </c>
      <c r="B51" s="38">
        <v>2000</v>
      </c>
      <c r="C51" s="25">
        <v>2400</v>
      </c>
      <c r="D51" s="26">
        <v>2650</v>
      </c>
      <c r="E51" s="39">
        <v>3600</v>
      </c>
      <c r="F51" s="40">
        <v>4000</v>
      </c>
    </row>
    <row r="52" spans="1:6" x14ac:dyDescent="0.25">
      <c r="A52" s="8" t="s">
        <v>17</v>
      </c>
      <c r="B52" s="18">
        <f>B50-B51</f>
        <v>1400</v>
      </c>
      <c r="C52" s="18">
        <f>C50-C51</f>
        <v>1840</v>
      </c>
      <c r="D52" s="24">
        <f>D50-D51</f>
        <v>2550</v>
      </c>
      <c r="E52" s="24">
        <f t="shared" ref="E52:F52" si="10">E50-E51</f>
        <v>2500</v>
      </c>
      <c r="F52" s="24">
        <f t="shared" si="10"/>
        <v>1820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250</v>
      </c>
      <c r="C54" s="35">
        <v>342</v>
      </c>
      <c r="D54" s="24">
        <v>428</v>
      </c>
      <c r="E54" s="31">
        <v>500</v>
      </c>
      <c r="F54" s="32">
        <v>350</v>
      </c>
    </row>
    <row r="55" spans="1:6" x14ac:dyDescent="0.25">
      <c r="A55" s="7" t="s">
        <v>7</v>
      </c>
      <c r="B55" s="28">
        <v>300</v>
      </c>
      <c r="C55" s="20">
        <v>320</v>
      </c>
      <c r="D55" s="21">
        <v>350</v>
      </c>
      <c r="E55" s="36">
        <v>400</v>
      </c>
      <c r="F55" s="37">
        <v>450</v>
      </c>
    </row>
    <row r="56" spans="1:6" x14ac:dyDescent="0.25">
      <c r="A56" s="7" t="s">
        <v>18</v>
      </c>
      <c r="B56" s="18">
        <f>B52-B54-B55</f>
        <v>850</v>
      </c>
      <c r="C56" s="18">
        <f>C52-C54-C55</f>
        <v>1178</v>
      </c>
      <c r="D56" s="24">
        <f>D52-D54-D55</f>
        <v>1772</v>
      </c>
      <c r="E56" s="24">
        <f t="shared" ref="E56:F56" si="11">E52-E54-E55</f>
        <v>1600</v>
      </c>
      <c r="F56" s="24">
        <f t="shared" si="11"/>
        <v>1020</v>
      </c>
    </row>
    <row r="57" spans="1:6" x14ac:dyDescent="0.25">
      <c r="A57" s="7" t="s">
        <v>0</v>
      </c>
      <c r="B57" s="38">
        <v>180</v>
      </c>
      <c r="C57" s="25">
        <v>250</v>
      </c>
      <c r="D57" s="26">
        <v>270</v>
      </c>
      <c r="E57" s="39">
        <v>320</v>
      </c>
      <c r="F57" s="40">
        <v>350</v>
      </c>
    </row>
    <row r="58" spans="1:6" x14ac:dyDescent="0.25">
      <c r="A58" s="7" t="s">
        <v>19</v>
      </c>
      <c r="B58" s="34">
        <f>B56-B57</f>
        <v>670</v>
      </c>
      <c r="C58" s="35">
        <f>C56-C57</f>
        <v>928</v>
      </c>
      <c r="D58" s="24">
        <f>D56-D57</f>
        <v>1502</v>
      </c>
      <c r="E58" s="24">
        <f t="shared" ref="E58:F58" si="12">E56-E57</f>
        <v>1280</v>
      </c>
      <c r="F58" s="24">
        <f t="shared" si="12"/>
        <v>670</v>
      </c>
    </row>
    <row r="59" spans="1:6" x14ac:dyDescent="0.25">
      <c r="A59" s="7" t="s">
        <v>20</v>
      </c>
      <c r="B59" s="28">
        <f>ROUND((B58*0.35),-1)</f>
        <v>230</v>
      </c>
      <c r="C59" s="20">
        <f t="shared" ref="C59:F59" si="13">ROUND((C58*0.35),-1)</f>
        <v>320</v>
      </c>
      <c r="D59" s="20">
        <f t="shared" si="13"/>
        <v>530</v>
      </c>
      <c r="E59" s="20">
        <f t="shared" si="13"/>
        <v>450</v>
      </c>
      <c r="F59" s="21">
        <f t="shared" si="13"/>
        <v>230</v>
      </c>
    </row>
    <row r="60" spans="1:6" ht="14.4" thickBot="1" x14ac:dyDescent="0.3">
      <c r="A60" s="12" t="s">
        <v>21</v>
      </c>
      <c r="B60" s="29">
        <f>B58-B59</f>
        <v>440</v>
      </c>
      <c r="C60" s="22">
        <f t="shared" ref="C60:F60" si="14">C58-C59</f>
        <v>608</v>
      </c>
      <c r="D60" s="22">
        <f t="shared" si="14"/>
        <v>972</v>
      </c>
      <c r="E60" s="22">
        <f t="shared" si="14"/>
        <v>830</v>
      </c>
      <c r="F60" s="23">
        <f t="shared" si="14"/>
        <v>440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2.6071428571428572</v>
      </c>
      <c r="C62" s="41">
        <f t="shared" ref="C62:F62" si="15">C14/C32</f>
        <v>2.5250836120401337</v>
      </c>
      <c r="D62" s="41">
        <f t="shared" si="15"/>
        <v>2.0668485675306956</v>
      </c>
      <c r="E62" s="41">
        <f t="shared" si="15"/>
        <v>2.2620689655172415</v>
      </c>
      <c r="F62" s="41">
        <f t="shared" si="15"/>
        <v>1.865</v>
      </c>
    </row>
    <row r="63" spans="1:6" x14ac:dyDescent="0.25">
      <c r="A63" s="5" t="s">
        <v>55</v>
      </c>
      <c r="B63" s="41">
        <f>(B14-B12)/B32</f>
        <v>2.0714285714285716</v>
      </c>
      <c r="C63" s="41">
        <f t="shared" ref="C63:F63" si="16">(C14-C12)/C32</f>
        <v>1.939799331103679</v>
      </c>
      <c r="D63" s="41">
        <f t="shared" si="16"/>
        <v>1.5484311050477491</v>
      </c>
      <c r="E63" s="41">
        <f t="shared" si="16"/>
        <v>1.710344827586207</v>
      </c>
      <c r="F63" s="41">
        <f t="shared" si="16"/>
        <v>1.415</v>
      </c>
    </row>
    <row r="64" spans="1:6" x14ac:dyDescent="0.25">
      <c r="A64" s="5" t="s">
        <v>76</v>
      </c>
      <c r="B64" s="41">
        <f>B14-B32</f>
        <v>900</v>
      </c>
      <c r="C64" s="41">
        <f t="shared" ref="C64:F64" si="17">C14-C32</f>
        <v>912</v>
      </c>
      <c r="D64" s="41">
        <f t="shared" si="17"/>
        <v>782</v>
      </c>
      <c r="E64" s="41">
        <f t="shared" si="17"/>
        <v>915</v>
      </c>
      <c r="F64" s="41">
        <f t="shared" si="17"/>
        <v>865</v>
      </c>
    </row>
    <row r="65" spans="1:6" x14ac:dyDescent="0.25">
      <c r="A65" s="5" t="s">
        <v>62</v>
      </c>
      <c r="B65" s="41">
        <f>B50/B9</f>
        <v>9.7142857142857135</v>
      </c>
      <c r="C65" s="41">
        <f t="shared" ref="C65:F65" si="18">C50/C9</f>
        <v>10.6</v>
      </c>
      <c r="D65" s="41">
        <f t="shared" si="18"/>
        <v>11.555555555555555</v>
      </c>
      <c r="E65" s="41">
        <f t="shared" si="18"/>
        <v>10.166666666666666</v>
      </c>
      <c r="F65" s="41">
        <f t="shared" si="18"/>
        <v>7.2750000000000004</v>
      </c>
    </row>
    <row r="66" spans="1:6" x14ac:dyDescent="0.25">
      <c r="A66" s="5" t="s">
        <v>56</v>
      </c>
      <c r="B66" s="42">
        <f>360/B65</f>
        <v>37.058823529411768</v>
      </c>
      <c r="C66" s="42">
        <f t="shared" ref="C66:F66" si="19">360/C65</f>
        <v>33.962264150943398</v>
      </c>
      <c r="D66" s="42">
        <f t="shared" si="19"/>
        <v>31.153846153846153</v>
      </c>
      <c r="E66" s="42">
        <f t="shared" si="19"/>
        <v>35.409836065573771</v>
      </c>
      <c r="F66" s="42">
        <f t="shared" si="19"/>
        <v>49.484536082474222</v>
      </c>
    </row>
    <row r="67" spans="1:6" x14ac:dyDescent="0.25">
      <c r="A67" s="5" t="s">
        <v>63</v>
      </c>
      <c r="B67" s="42">
        <f>B51/B12</f>
        <v>6.666666666666667</v>
      </c>
      <c r="C67" s="42">
        <f t="shared" ref="C67:F67" si="20">C51/C12</f>
        <v>6.8571428571428568</v>
      </c>
      <c r="D67" s="42">
        <f t="shared" si="20"/>
        <v>6.9736842105263159</v>
      </c>
      <c r="E67" s="42">
        <f t="shared" si="20"/>
        <v>9</v>
      </c>
      <c r="F67" s="42">
        <f t="shared" si="20"/>
        <v>8.8888888888888893</v>
      </c>
    </row>
    <row r="68" spans="1:6" x14ac:dyDescent="0.25">
      <c r="A68" s="5" t="s">
        <v>57</v>
      </c>
      <c r="B68" s="42">
        <f>360/B67</f>
        <v>54</v>
      </c>
      <c r="C68" s="42">
        <f t="shared" ref="C68:F68" si="21">360/C67</f>
        <v>52.5</v>
      </c>
      <c r="D68" s="42">
        <f t="shared" si="21"/>
        <v>51.622641509433961</v>
      </c>
      <c r="E68" s="42">
        <f t="shared" si="21"/>
        <v>40</v>
      </c>
      <c r="F68" s="42">
        <f t="shared" si="21"/>
        <v>40.5</v>
      </c>
    </row>
    <row r="69" spans="1:6" x14ac:dyDescent="0.25">
      <c r="A69" s="5" t="s">
        <v>64</v>
      </c>
      <c r="B69" s="42">
        <f>B50/B23</f>
        <v>1.3934426229508197</v>
      </c>
      <c r="C69" s="42">
        <f t="shared" ref="C69:F69" si="22">C50/C23</f>
        <v>1.7235772357723578</v>
      </c>
      <c r="D69" s="42">
        <f t="shared" si="22"/>
        <v>2.0553359683794468</v>
      </c>
      <c r="E69" s="42">
        <f t="shared" si="22"/>
        <v>2.2141560798548094</v>
      </c>
      <c r="F69" s="42">
        <f t="shared" si="22"/>
        <v>1.8273155416012559</v>
      </c>
    </row>
    <row r="70" spans="1:6" x14ac:dyDescent="0.25">
      <c r="A70" s="5" t="s">
        <v>58</v>
      </c>
      <c r="B70" s="42">
        <f>360/B69</f>
        <v>258.35294117647061</v>
      </c>
      <c r="C70" s="42">
        <f t="shared" ref="C70:F70" si="23">360/C69</f>
        <v>208.86792452830187</v>
      </c>
      <c r="D70" s="42">
        <f t="shared" si="23"/>
        <v>175.15384615384613</v>
      </c>
      <c r="E70" s="42">
        <f t="shared" si="23"/>
        <v>162.59016393442622</v>
      </c>
      <c r="F70" s="42">
        <f t="shared" si="23"/>
        <v>197.01030927835052</v>
      </c>
    </row>
    <row r="71" spans="1:6" x14ac:dyDescent="0.25">
      <c r="A71" s="5" t="s">
        <v>59</v>
      </c>
      <c r="B71" s="42">
        <f>360/(B50/B22)</f>
        <v>103.76470588235294</v>
      </c>
      <c r="C71" s="42">
        <f t="shared" ref="C71:F71" si="24">360/(C50/C22)</f>
        <v>80.660377358490578</v>
      </c>
      <c r="D71" s="42">
        <f t="shared" si="24"/>
        <v>70.269230769230774</v>
      </c>
      <c r="E71" s="42">
        <f t="shared" si="24"/>
        <v>65.803278688524586</v>
      </c>
      <c r="F71" s="42">
        <f t="shared" si="24"/>
        <v>81.649484536082468</v>
      </c>
    </row>
    <row r="72" spans="1:6" x14ac:dyDescent="0.25">
      <c r="A72" s="5" t="s">
        <v>60</v>
      </c>
      <c r="B72" s="42">
        <f>B38/B23</f>
        <v>0.36065573770491804</v>
      </c>
      <c r="C72" s="42">
        <f t="shared" ref="C72:F72" si="25">C38/C23</f>
        <v>0.43414634146341463</v>
      </c>
      <c r="D72" s="42">
        <f t="shared" si="25"/>
        <v>0.45177865612648221</v>
      </c>
      <c r="E72" s="42">
        <f t="shared" si="25"/>
        <v>0.47005444646098005</v>
      </c>
      <c r="F72" s="42">
        <f t="shared" si="25"/>
        <v>0.45211930926216642</v>
      </c>
    </row>
    <row r="73" spans="1:6" x14ac:dyDescent="0.25">
      <c r="A73" s="6" t="s">
        <v>65</v>
      </c>
      <c r="B73" s="47">
        <f>B57/(B28+B34)</f>
        <v>0.45</v>
      </c>
      <c r="C73" s="47">
        <f t="shared" ref="C73:F73" si="26">C57/(C28+C34)</f>
        <v>0.43859649122807015</v>
      </c>
      <c r="D73" s="47">
        <f t="shared" si="26"/>
        <v>0.54</v>
      </c>
      <c r="E73" s="47">
        <f t="shared" si="26"/>
        <v>0.5161290322580645</v>
      </c>
      <c r="F73" s="47">
        <f t="shared" si="26"/>
        <v>0.63636363636363635</v>
      </c>
    </row>
    <row r="74" spans="1:6" x14ac:dyDescent="0.25">
      <c r="A74" s="5" t="s">
        <v>66</v>
      </c>
      <c r="B74" s="47">
        <f>B57/(B54+B55)</f>
        <v>0.32727272727272727</v>
      </c>
      <c r="C74" s="47">
        <f t="shared" ref="C74:F74" si="27">C57/(C54+C55)</f>
        <v>0.37764350453172207</v>
      </c>
      <c r="D74" s="47">
        <f t="shared" si="27"/>
        <v>0.34704370179948585</v>
      </c>
      <c r="E74" s="47">
        <f t="shared" si="27"/>
        <v>0.35555555555555557</v>
      </c>
      <c r="F74" s="47">
        <f t="shared" si="27"/>
        <v>0.4375</v>
      </c>
    </row>
    <row r="75" spans="1:6" x14ac:dyDescent="0.25">
      <c r="A75" s="5" t="s">
        <v>67</v>
      </c>
      <c r="B75" s="47">
        <f>B52/B50</f>
        <v>0.41176470588235292</v>
      </c>
      <c r="C75" s="47">
        <f t="shared" ref="C75:F75" si="28">C52/C50</f>
        <v>0.43396226415094341</v>
      </c>
      <c r="D75" s="47">
        <f t="shared" si="28"/>
        <v>0.49038461538461536</v>
      </c>
      <c r="E75" s="47">
        <f t="shared" si="28"/>
        <v>0.4098360655737705</v>
      </c>
      <c r="F75" s="47">
        <f t="shared" si="28"/>
        <v>0.3127147766323024</v>
      </c>
    </row>
    <row r="76" spans="1:6" x14ac:dyDescent="0.25">
      <c r="A76" s="5" t="s">
        <v>68</v>
      </c>
      <c r="B76" s="47">
        <f>B56/B50</f>
        <v>0.25</v>
      </c>
      <c r="C76" s="47">
        <f t="shared" ref="C76:F76" si="29">C56/C50</f>
        <v>0.2778301886792453</v>
      </c>
      <c r="D76" s="47">
        <f t="shared" si="29"/>
        <v>0.34076923076923077</v>
      </c>
      <c r="E76" s="47">
        <f t="shared" si="29"/>
        <v>0.26229508196721313</v>
      </c>
      <c r="F76" s="47">
        <f t="shared" si="29"/>
        <v>0.17525773195876287</v>
      </c>
    </row>
    <row r="77" spans="1:6" x14ac:dyDescent="0.25">
      <c r="A77" s="5" t="s">
        <v>69</v>
      </c>
      <c r="B77" s="47">
        <f>B60/B50</f>
        <v>0.12941176470588237</v>
      </c>
      <c r="C77" s="47">
        <f t="shared" ref="C77:F77" si="30">C60/C50</f>
        <v>0.14339622641509434</v>
      </c>
      <c r="D77" s="47">
        <f t="shared" si="30"/>
        <v>0.18692307692307691</v>
      </c>
      <c r="E77" s="47">
        <f t="shared" si="30"/>
        <v>0.1360655737704918</v>
      </c>
      <c r="F77" s="47">
        <f t="shared" si="30"/>
        <v>7.560137457044673E-2</v>
      </c>
    </row>
    <row r="78" spans="1:6" x14ac:dyDescent="0.25">
      <c r="A78" s="5" t="s">
        <v>70</v>
      </c>
      <c r="B78" s="15">
        <f>B60+B59+B57+B43+(B80-B21)</f>
        <v>1540</v>
      </c>
      <c r="C78" s="15">
        <f t="shared" ref="C78:F78" si="31">C60+C59+C57+C43+(C80-C21)</f>
        <v>1662</v>
      </c>
      <c r="D78" s="15">
        <f t="shared" si="31"/>
        <v>1977</v>
      </c>
      <c r="E78" s="15">
        <f t="shared" si="31"/>
        <v>2000</v>
      </c>
      <c r="F78" s="15">
        <f t="shared" si="31"/>
        <v>2035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-150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L156"/>
  <sheetViews>
    <sheetView topLeftCell="A52" zoomScale="140" zoomScaleNormal="140" workbookViewId="0">
      <selection activeCell="B62" sqref="B62:F78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450</v>
      </c>
      <c r="D8" s="19">
        <v>430</v>
      </c>
      <c r="E8" s="15">
        <v>420</v>
      </c>
      <c r="F8" s="15">
        <v>420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450</v>
      </c>
      <c r="E9" s="15">
        <v>600</v>
      </c>
      <c r="F9" s="15">
        <v>800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50</v>
      </c>
      <c r="C11" s="18">
        <v>150</v>
      </c>
      <c r="D11" s="19">
        <v>200</v>
      </c>
      <c r="E11" s="15">
        <v>300</v>
      </c>
      <c r="F11" s="15">
        <v>400</v>
      </c>
      <c r="H11" s="18"/>
      <c r="I11" s="9"/>
    </row>
    <row r="12" spans="1:9" ht="15.9" customHeight="1" x14ac:dyDescent="0.25">
      <c r="A12" s="7" t="s">
        <v>12</v>
      </c>
      <c r="B12" s="18">
        <v>300</v>
      </c>
      <c r="C12" s="18">
        <v>350</v>
      </c>
      <c r="D12" s="19">
        <v>380</v>
      </c>
      <c r="E12" s="15">
        <v>400</v>
      </c>
      <c r="F12" s="15">
        <v>450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1310</v>
      </c>
      <c r="C14" s="18">
        <f>SUM(C8:C13)</f>
        <v>1480</v>
      </c>
      <c r="D14" s="24">
        <f>SUM(D8:D13)</f>
        <v>1535</v>
      </c>
      <c r="E14" s="24">
        <f t="shared" ref="E14:F14" si="0">SUM(E8:E13)</f>
        <v>1790</v>
      </c>
      <c r="F14" s="24">
        <f t="shared" si="0"/>
        <v>2115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400</v>
      </c>
      <c r="C18" s="18">
        <v>600</v>
      </c>
      <c r="D18" s="19">
        <v>800</v>
      </c>
      <c r="E18" s="15">
        <v>900</v>
      </c>
      <c r="F18" s="15">
        <v>1000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8" t="s">
        <v>29</v>
      </c>
      <c r="B21" s="20">
        <v>-300</v>
      </c>
      <c r="C21" s="20">
        <v>-320</v>
      </c>
      <c r="D21" s="21">
        <v>-350</v>
      </c>
      <c r="E21" s="15">
        <v>-370</v>
      </c>
      <c r="F21" s="15">
        <v>-400</v>
      </c>
    </row>
    <row r="22" spans="1:6" ht="15.9" customHeight="1" x14ac:dyDescent="0.25">
      <c r="A22" s="7" t="s">
        <v>30</v>
      </c>
      <c r="B22" s="25">
        <f>SUM(B16:B21)</f>
        <v>680</v>
      </c>
      <c r="C22" s="25">
        <f>SUM(C16:C21)</f>
        <v>880</v>
      </c>
      <c r="D22" s="26">
        <f>SUM(D16:D21)</f>
        <v>1115</v>
      </c>
      <c r="E22" s="26">
        <f t="shared" ref="E22:F22" si="1">SUM(E16:E21)</f>
        <v>1245</v>
      </c>
      <c r="F22" s="26">
        <f t="shared" si="1"/>
        <v>1540</v>
      </c>
    </row>
    <row r="23" spans="1:6" ht="15.9" customHeight="1" thickBot="1" x14ac:dyDescent="0.3">
      <c r="A23" s="10" t="s">
        <v>31</v>
      </c>
      <c r="B23" s="22">
        <f>B14+B22</f>
        <v>1990</v>
      </c>
      <c r="C23" s="22">
        <f>C14+C22</f>
        <v>2360</v>
      </c>
      <c r="D23" s="23">
        <f>D14+D22</f>
        <v>2650</v>
      </c>
      <c r="E23" s="23">
        <f t="shared" ref="E23:F23" si="2">E14+E22</f>
        <v>3035</v>
      </c>
      <c r="F23" s="23">
        <f t="shared" si="2"/>
        <v>3655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160</v>
      </c>
      <c r="C27" s="18">
        <v>200</v>
      </c>
      <c r="D27" s="19">
        <v>190</v>
      </c>
      <c r="E27" s="15">
        <v>220</v>
      </c>
      <c r="F27" s="15">
        <v>210</v>
      </c>
    </row>
    <row r="28" spans="1:6" ht="15.9" customHeight="1" x14ac:dyDescent="0.25">
      <c r="A28" s="7" t="s">
        <v>40</v>
      </c>
      <c r="B28" s="18">
        <v>250</v>
      </c>
      <c r="C28" s="18">
        <v>270</v>
      </c>
      <c r="D28" s="19">
        <v>300</v>
      </c>
      <c r="E28" s="15">
        <v>350</v>
      </c>
      <c r="F28" s="15">
        <v>500</v>
      </c>
    </row>
    <row r="29" spans="1:6" ht="15.9" customHeight="1" x14ac:dyDescent="0.25">
      <c r="A29" s="7" t="s">
        <v>36</v>
      </c>
      <c r="B29" s="18">
        <v>50</v>
      </c>
      <c r="C29" s="18">
        <v>93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50</v>
      </c>
      <c r="C31" s="18">
        <v>40</v>
      </c>
      <c r="D31" s="19">
        <v>45</v>
      </c>
      <c r="E31" s="46">
        <v>50</v>
      </c>
      <c r="F31" s="17">
        <v>60</v>
      </c>
    </row>
    <row r="32" spans="1:6" ht="15.9" customHeight="1" thickBot="1" x14ac:dyDescent="0.3">
      <c r="A32" s="7" t="s">
        <v>37</v>
      </c>
      <c r="B32" s="30">
        <f>SUM(B27:B31)</f>
        <v>550</v>
      </c>
      <c r="C32" s="30">
        <f>SUM(C27:C31)</f>
        <v>648</v>
      </c>
      <c r="D32" s="30">
        <f>SUM(D27:D31)</f>
        <v>638</v>
      </c>
      <c r="E32" s="30">
        <f>SUM(E27:E31)</f>
        <v>725</v>
      </c>
      <c r="F32" s="30">
        <f>SUM(F27:F31)</f>
        <v>930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200</v>
      </c>
      <c r="C34" s="18">
        <v>250</v>
      </c>
      <c r="D34" s="19">
        <v>270</v>
      </c>
      <c r="E34" s="15">
        <v>270</v>
      </c>
      <c r="F34" s="15">
        <v>250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320</v>
      </c>
      <c r="C37" s="25">
        <f t="shared" ref="C37:F37" si="3">SUM(C34:C36)</f>
        <v>370</v>
      </c>
      <c r="D37" s="25">
        <f t="shared" si="3"/>
        <v>410</v>
      </c>
      <c r="E37" s="25">
        <f t="shared" si="3"/>
        <v>470</v>
      </c>
      <c r="F37" s="25">
        <f t="shared" si="3"/>
        <v>440</v>
      </c>
    </row>
    <row r="38" spans="1:6" ht="15.9" customHeight="1" thickBot="1" x14ac:dyDescent="0.3">
      <c r="A38" s="7" t="s">
        <v>44</v>
      </c>
      <c r="B38" s="22">
        <f>B32+B37</f>
        <v>870</v>
      </c>
      <c r="C38" s="22">
        <f>C32+C37</f>
        <v>1018</v>
      </c>
      <c r="D38" s="23">
        <f>D32+D37</f>
        <v>1048</v>
      </c>
      <c r="E38" s="23">
        <f t="shared" ref="E38:F38" si="4">E32+E37</f>
        <v>1195</v>
      </c>
      <c r="F38" s="23">
        <f t="shared" si="4"/>
        <v>1370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440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250</v>
      </c>
    </row>
    <row r="42" spans="1:6" ht="15.9" customHeight="1" x14ac:dyDescent="0.25">
      <c r="A42" s="7" t="s">
        <v>48</v>
      </c>
      <c r="B42" s="20">
        <f>B60</f>
        <v>130</v>
      </c>
      <c r="C42" s="20">
        <f t="shared" ref="C42:F42" si="5">C60</f>
        <v>360</v>
      </c>
      <c r="D42" s="20">
        <f t="shared" si="5"/>
        <v>680</v>
      </c>
      <c r="E42" s="20">
        <f t="shared" si="5"/>
        <v>830</v>
      </c>
      <c r="F42" s="20">
        <f t="shared" si="5"/>
        <v>970</v>
      </c>
    </row>
    <row r="43" spans="1:6" ht="15.9" customHeight="1" x14ac:dyDescent="0.25">
      <c r="A43" s="7" t="s">
        <v>71</v>
      </c>
      <c r="B43" s="20">
        <f>B23-B38-SUM(B40:B42)</f>
        <v>510</v>
      </c>
      <c r="C43" s="20">
        <f t="shared" ref="C43:F43" si="6">C23-C38-SUM(C40:C42)</f>
        <v>432</v>
      </c>
      <c r="D43" s="20">
        <f t="shared" si="6"/>
        <v>362</v>
      </c>
      <c r="E43" s="20">
        <f t="shared" si="6"/>
        <v>430</v>
      </c>
      <c r="F43" s="20">
        <f t="shared" si="6"/>
        <v>625</v>
      </c>
    </row>
    <row r="44" spans="1:6" ht="15.9" customHeight="1" x14ac:dyDescent="0.25">
      <c r="A44" s="7" t="s">
        <v>49</v>
      </c>
      <c r="B44" s="25">
        <f>SUM(B40:B43)</f>
        <v>1120</v>
      </c>
      <c r="C44" s="25">
        <f t="shared" ref="C44:F44" si="7">SUM(C40:C43)</f>
        <v>1342</v>
      </c>
      <c r="D44" s="25">
        <f t="shared" si="7"/>
        <v>1602</v>
      </c>
      <c r="E44" s="25">
        <f t="shared" si="7"/>
        <v>1840</v>
      </c>
      <c r="F44" s="25">
        <f t="shared" si="7"/>
        <v>2285</v>
      </c>
    </row>
    <row r="45" spans="1:6" ht="15.9" customHeight="1" thickBot="1" x14ac:dyDescent="0.3">
      <c r="A45" s="12" t="s">
        <v>50</v>
      </c>
      <c r="B45" s="22">
        <f>B38+B44</f>
        <v>1990</v>
      </c>
      <c r="C45" s="22">
        <f>C38+C44</f>
        <v>2360</v>
      </c>
      <c r="D45" s="23">
        <f>D38+D44</f>
        <v>2650</v>
      </c>
      <c r="E45" s="23">
        <f t="shared" ref="E45:F45" si="8">E38+E44</f>
        <v>3035</v>
      </c>
      <c r="F45" s="23">
        <f t="shared" si="8"/>
        <v>3655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1500</v>
      </c>
      <c r="C48" s="35">
        <v>2000</v>
      </c>
      <c r="D48" s="24">
        <v>3000</v>
      </c>
      <c r="E48" s="31">
        <v>3500</v>
      </c>
      <c r="F48" s="32">
        <v>3900</v>
      </c>
    </row>
    <row r="49" spans="1:6" x14ac:dyDescent="0.25">
      <c r="A49" s="8" t="s">
        <v>16</v>
      </c>
      <c r="B49" s="28">
        <v>150</v>
      </c>
      <c r="C49" s="20">
        <v>130</v>
      </c>
      <c r="D49" s="21">
        <v>220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1350</v>
      </c>
      <c r="C50" s="18">
        <f t="shared" ref="C50:F50" si="9">C48-C49</f>
        <v>1870</v>
      </c>
      <c r="D50" s="18">
        <f t="shared" si="9"/>
        <v>2780</v>
      </c>
      <c r="E50" s="18">
        <f t="shared" si="9"/>
        <v>3300</v>
      </c>
      <c r="F50" s="18">
        <f t="shared" si="9"/>
        <v>3720</v>
      </c>
    </row>
    <row r="51" spans="1:6" x14ac:dyDescent="0.25">
      <c r="A51" s="2" t="s">
        <v>4</v>
      </c>
      <c r="B51" s="38">
        <v>800</v>
      </c>
      <c r="C51" s="25">
        <v>850</v>
      </c>
      <c r="D51" s="26">
        <v>1200</v>
      </c>
      <c r="E51" s="39">
        <v>1400</v>
      </c>
      <c r="F51" s="40">
        <v>1500</v>
      </c>
    </row>
    <row r="52" spans="1:6" x14ac:dyDescent="0.25">
      <c r="A52" s="8" t="s">
        <v>17</v>
      </c>
      <c r="B52" s="18">
        <f>B50-B51</f>
        <v>550</v>
      </c>
      <c r="C52" s="18">
        <f>C50-C51</f>
        <v>1020</v>
      </c>
      <c r="D52" s="24">
        <f>D50-D51</f>
        <v>1580</v>
      </c>
      <c r="E52" s="24">
        <f t="shared" ref="E52:F52" si="10">E50-E51</f>
        <v>1900</v>
      </c>
      <c r="F52" s="24">
        <f t="shared" si="10"/>
        <v>2220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100</v>
      </c>
      <c r="C54" s="35">
        <v>150</v>
      </c>
      <c r="D54" s="24">
        <v>200</v>
      </c>
      <c r="E54" s="31">
        <v>220</v>
      </c>
      <c r="F54" s="32">
        <v>280</v>
      </c>
    </row>
    <row r="55" spans="1:6" x14ac:dyDescent="0.25">
      <c r="A55" s="7" t="s">
        <v>7</v>
      </c>
      <c r="B55" s="28">
        <v>150</v>
      </c>
      <c r="C55" s="20">
        <v>200</v>
      </c>
      <c r="D55" s="21">
        <v>220</v>
      </c>
      <c r="E55" s="36">
        <v>250</v>
      </c>
      <c r="F55" s="37">
        <v>270</v>
      </c>
    </row>
    <row r="56" spans="1:6" x14ac:dyDescent="0.25">
      <c r="A56" s="7" t="s">
        <v>18</v>
      </c>
      <c r="B56" s="18">
        <f>B52-B54-B55</f>
        <v>300</v>
      </c>
      <c r="C56" s="18">
        <f>C52-C54-C55</f>
        <v>670</v>
      </c>
      <c r="D56" s="24">
        <f>D52-D54-D55</f>
        <v>1160</v>
      </c>
      <c r="E56" s="24">
        <f t="shared" ref="E56:F56" si="11">E52-E54-E55</f>
        <v>1430</v>
      </c>
      <c r="F56" s="24">
        <f t="shared" si="11"/>
        <v>1670</v>
      </c>
    </row>
    <row r="57" spans="1:6" x14ac:dyDescent="0.25">
      <c r="A57" s="7" t="s">
        <v>0</v>
      </c>
      <c r="B57" s="38">
        <v>100</v>
      </c>
      <c r="C57" s="25">
        <v>110</v>
      </c>
      <c r="D57" s="26">
        <v>120</v>
      </c>
      <c r="E57" s="39">
        <v>150</v>
      </c>
      <c r="F57" s="40">
        <v>170</v>
      </c>
    </row>
    <row r="58" spans="1:6" x14ac:dyDescent="0.25">
      <c r="A58" s="7" t="s">
        <v>19</v>
      </c>
      <c r="B58" s="34">
        <f>B56-B57</f>
        <v>200</v>
      </c>
      <c r="C58" s="35">
        <f>C56-C57</f>
        <v>560</v>
      </c>
      <c r="D58" s="24">
        <f>D56-D57</f>
        <v>1040</v>
      </c>
      <c r="E58" s="24">
        <f t="shared" ref="E58:F58" si="12">E56-E57</f>
        <v>1280</v>
      </c>
      <c r="F58" s="24">
        <f t="shared" si="12"/>
        <v>1500</v>
      </c>
    </row>
    <row r="59" spans="1:6" x14ac:dyDescent="0.25">
      <c r="A59" s="7" t="s">
        <v>20</v>
      </c>
      <c r="B59" s="28">
        <f>ROUND((B58*0.35),-1)</f>
        <v>70</v>
      </c>
      <c r="C59" s="20">
        <f t="shared" ref="C59:F59" si="13">ROUND((C58*0.35),-1)</f>
        <v>200</v>
      </c>
      <c r="D59" s="20">
        <f t="shared" si="13"/>
        <v>360</v>
      </c>
      <c r="E59" s="20">
        <f t="shared" si="13"/>
        <v>450</v>
      </c>
      <c r="F59" s="21">
        <f t="shared" si="13"/>
        <v>530</v>
      </c>
    </row>
    <row r="60" spans="1:6" ht="14.4" thickBot="1" x14ac:dyDescent="0.3">
      <c r="A60" s="12" t="s">
        <v>21</v>
      </c>
      <c r="B60" s="29">
        <f>B58-B59</f>
        <v>130</v>
      </c>
      <c r="C60" s="22">
        <f t="shared" ref="C60:F60" si="14">C58-C59</f>
        <v>360</v>
      </c>
      <c r="D60" s="22">
        <f t="shared" si="14"/>
        <v>680</v>
      </c>
      <c r="E60" s="22">
        <f t="shared" si="14"/>
        <v>830</v>
      </c>
      <c r="F60" s="23">
        <f t="shared" si="14"/>
        <v>970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2.3818181818181818</v>
      </c>
      <c r="C62" s="41">
        <f t="shared" ref="C62:F62" si="15">C14/C32</f>
        <v>2.2839506172839505</v>
      </c>
      <c r="D62" s="41">
        <f t="shared" si="15"/>
        <v>2.4059561128526648</v>
      </c>
      <c r="E62" s="41">
        <f t="shared" si="15"/>
        <v>2.4689655172413794</v>
      </c>
      <c r="F62" s="41">
        <f t="shared" si="15"/>
        <v>2.274193548387097</v>
      </c>
    </row>
    <row r="63" spans="1:6" x14ac:dyDescent="0.25">
      <c r="A63" s="5" t="s">
        <v>55</v>
      </c>
      <c r="B63" s="41">
        <f>(B14-B12)/B32</f>
        <v>1.8363636363636364</v>
      </c>
      <c r="C63" s="41">
        <f t="shared" ref="C63:F63" si="16">(C14-C12)/C32</f>
        <v>1.7438271604938271</v>
      </c>
      <c r="D63" s="41">
        <f t="shared" si="16"/>
        <v>1.8103448275862069</v>
      </c>
      <c r="E63" s="41">
        <f t="shared" si="16"/>
        <v>1.9172413793103449</v>
      </c>
      <c r="F63" s="41">
        <f t="shared" si="16"/>
        <v>1.7903225806451613</v>
      </c>
    </row>
    <row r="64" spans="1:6" x14ac:dyDescent="0.25">
      <c r="A64" s="5" t="s">
        <v>76</v>
      </c>
      <c r="B64" s="41">
        <f>B14-B32</f>
        <v>760</v>
      </c>
      <c r="C64" s="41">
        <f t="shared" ref="C64:F64" si="17">C14-C32</f>
        <v>832</v>
      </c>
      <c r="D64" s="41">
        <f t="shared" si="17"/>
        <v>897</v>
      </c>
      <c r="E64" s="41">
        <f t="shared" si="17"/>
        <v>1065</v>
      </c>
      <c r="F64" s="41">
        <f t="shared" si="17"/>
        <v>1185</v>
      </c>
    </row>
    <row r="65" spans="1:6" x14ac:dyDescent="0.25">
      <c r="A65" s="5" t="s">
        <v>62</v>
      </c>
      <c r="B65" s="41">
        <f>B50/B9</f>
        <v>3.8571428571428572</v>
      </c>
      <c r="C65" s="41">
        <f t="shared" ref="C65:F65" si="18">C50/C9</f>
        <v>4.6749999999999998</v>
      </c>
      <c r="D65" s="41">
        <f t="shared" si="18"/>
        <v>6.177777777777778</v>
      </c>
      <c r="E65" s="41">
        <f t="shared" si="18"/>
        <v>5.5</v>
      </c>
      <c r="F65" s="41">
        <f t="shared" si="18"/>
        <v>4.6500000000000004</v>
      </c>
    </row>
    <row r="66" spans="1:6" x14ac:dyDescent="0.25">
      <c r="A66" s="5" t="s">
        <v>56</v>
      </c>
      <c r="B66" s="42">
        <f>360/B65</f>
        <v>93.333333333333329</v>
      </c>
      <c r="C66" s="42">
        <f t="shared" ref="C66:F66" si="19">360/C65</f>
        <v>77.005347593582897</v>
      </c>
      <c r="D66" s="42">
        <f t="shared" si="19"/>
        <v>58.273381294964025</v>
      </c>
      <c r="E66" s="42">
        <f t="shared" si="19"/>
        <v>65.454545454545453</v>
      </c>
      <c r="F66" s="42">
        <f t="shared" si="19"/>
        <v>77.419354838709666</v>
      </c>
    </row>
    <row r="67" spans="1:6" x14ac:dyDescent="0.25">
      <c r="A67" s="5" t="s">
        <v>63</v>
      </c>
      <c r="B67" s="42">
        <f>B51/B12</f>
        <v>2.6666666666666665</v>
      </c>
      <c r="C67" s="42">
        <f t="shared" ref="C67:F67" si="20">C51/C12</f>
        <v>2.4285714285714284</v>
      </c>
      <c r="D67" s="42">
        <f t="shared" si="20"/>
        <v>3.1578947368421053</v>
      </c>
      <c r="E67" s="42">
        <f t="shared" si="20"/>
        <v>3.5</v>
      </c>
      <c r="F67" s="42">
        <f t="shared" si="20"/>
        <v>3.3333333333333335</v>
      </c>
    </row>
    <row r="68" spans="1:6" x14ac:dyDescent="0.25">
      <c r="A68" s="5" t="s">
        <v>57</v>
      </c>
      <c r="B68" s="42">
        <f>360/B67</f>
        <v>135</v>
      </c>
      <c r="C68" s="42">
        <f t="shared" ref="C68:F68" si="21">360/C67</f>
        <v>148.23529411764707</v>
      </c>
      <c r="D68" s="42">
        <f t="shared" si="21"/>
        <v>114</v>
      </c>
      <c r="E68" s="42">
        <f t="shared" si="21"/>
        <v>102.85714285714286</v>
      </c>
      <c r="F68" s="42">
        <f t="shared" si="21"/>
        <v>108</v>
      </c>
    </row>
    <row r="69" spans="1:6" x14ac:dyDescent="0.25">
      <c r="A69" s="5" t="s">
        <v>64</v>
      </c>
      <c r="B69" s="42">
        <f>B50/B23</f>
        <v>0.67839195979899503</v>
      </c>
      <c r="C69" s="42">
        <f t="shared" ref="C69:F69" si="22">C50/C23</f>
        <v>0.7923728813559322</v>
      </c>
      <c r="D69" s="42">
        <f t="shared" si="22"/>
        <v>1.0490566037735849</v>
      </c>
      <c r="E69" s="42">
        <f t="shared" si="22"/>
        <v>1.0873146622734762</v>
      </c>
      <c r="F69" s="42">
        <f t="shared" si="22"/>
        <v>1.0177838577291383</v>
      </c>
    </row>
    <row r="70" spans="1:6" x14ac:dyDescent="0.25">
      <c r="A70" s="5" t="s">
        <v>58</v>
      </c>
      <c r="B70" s="42">
        <f>360/B69</f>
        <v>530.66666666666663</v>
      </c>
      <c r="C70" s="42">
        <f t="shared" ref="C70:F70" si="23">360/C69</f>
        <v>454.33155080213902</v>
      </c>
      <c r="D70" s="42">
        <f t="shared" si="23"/>
        <v>343.16546762589928</v>
      </c>
      <c r="E70" s="42">
        <f t="shared" si="23"/>
        <v>331.09090909090907</v>
      </c>
      <c r="F70" s="42">
        <f t="shared" si="23"/>
        <v>353.70967741935482</v>
      </c>
    </row>
    <row r="71" spans="1:6" x14ac:dyDescent="0.25">
      <c r="A71" s="5" t="s">
        <v>59</v>
      </c>
      <c r="B71" s="42">
        <f>360/(B50/B22)</f>
        <v>181.33333333333331</v>
      </c>
      <c r="C71" s="42">
        <f t="shared" ref="C71:F71" si="24">360/(C50/C22)</f>
        <v>169.41176470588235</v>
      </c>
      <c r="D71" s="42">
        <f t="shared" si="24"/>
        <v>144.38848920863308</v>
      </c>
      <c r="E71" s="42">
        <f t="shared" si="24"/>
        <v>135.81818181818181</v>
      </c>
      <c r="F71" s="42">
        <f t="shared" si="24"/>
        <v>149.03225806451613</v>
      </c>
    </row>
    <row r="72" spans="1:6" x14ac:dyDescent="0.25">
      <c r="A72" s="5" t="s">
        <v>60</v>
      </c>
      <c r="B72" s="42">
        <f>B38/B23</f>
        <v>0.43718592964824121</v>
      </c>
      <c r="C72" s="42">
        <f t="shared" ref="C72:F72" si="25">C38/C23</f>
        <v>0.43135593220338986</v>
      </c>
      <c r="D72" s="42">
        <f t="shared" si="25"/>
        <v>0.39547169811320754</v>
      </c>
      <c r="E72" s="42">
        <f t="shared" si="25"/>
        <v>0.39373970345963755</v>
      </c>
      <c r="F72" s="42">
        <f t="shared" si="25"/>
        <v>0.37482900136798908</v>
      </c>
    </row>
    <row r="73" spans="1:6" x14ac:dyDescent="0.25">
      <c r="A73" s="6" t="s">
        <v>65</v>
      </c>
      <c r="B73" s="47">
        <f>B57/(B28+B34)</f>
        <v>0.22222222222222221</v>
      </c>
      <c r="C73" s="47">
        <f t="shared" ref="C73:F73" si="26">C57/(C28+C34)</f>
        <v>0.21153846153846154</v>
      </c>
      <c r="D73" s="47">
        <f t="shared" si="26"/>
        <v>0.21052631578947367</v>
      </c>
      <c r="E73" s="47">
        <f t="shared" si="26"/>
        <v>0.24193548387096775</v>
      </c>
      <c r="F73" s="47">
        <f t="shared" si="26"/>
        <v>0.22666666666666666</v>
      </c>
    </row>
    <row r="74" spans="1:6" x14ac:dyDescent="0.25">
      <c r="A74" s="5" t="s">
        <v>66</v>
      </c>
      <c r="B74" s="47">
        <f>B57/(B54+B55)</f>
        <v>0.4</v>
      </c>
      <c r="C74" s="47">
        <f t="shared" ref="C74:F74" si="27">C57/(C54+C55)</f>
        <v>0.31428571428571428</v>
      </c>
      <c r="D74" s="47">
        <f t="shared" si="27"/>
        <v>0.2857142857142857</v>
      </c>
      <c r="E74" s="47">
        <f t="shared" si="27"/>
        <v>0.31914893617021278</v>
      </c>
      <c r="F74" s="47">
        <f t="shared" si="27"/>
        <v>0.30909090909090908</v>
      </c>
    </row>
    <row r="75" spans="1:6" x14ac:dyDescent="0.25">
      <c r="A75" s="5" t="s">
        <v>67</v>
      </c>
      <c r="B75" s="47">
        <f>B52/B50</f>
        <v>0.40740740740740738</v>
      </c>
      <c r="C75" s="47">
        <f t="shared" ref="C75:F75" si="28">C52/C50</f>
        <v>0.54545454545454541</v>
      </c>
      <c r="D75" s="47">
        <f t="shared" si="28"/>
        <v>0.56834532374100721</v>
      </c>
      <c r="E75" s="47">
        <f t="shared" si="28"/>
        <v>0.5757575757575758</v>
      </c>
      <c r="F75" s="47">
        <f t="shared" si="28"/>
        <v>0.59677419354838712</v>
      </c>
    </row>
    <row r="76" spans="1:6" x14ac:dyDescent="0.25">
      <c r="A76" s="5" t="s">
        <v>68</v>
      </c>
      <c r="B76" s="47">
        <f>B56/B50</f>
        <v>0.22222222222222221</v>
      </c>
      <c r="C76" s="47">
        <f t="shared" ref="C76:F76" si="29">C56/C50</f>
        <v>0.35828877005347592</v>
      </c>
      <c r="D76" s="47">
        <f t="shared" si="29"/>
        <v>0.41726618705035973</v>
      </c>
      <c r="E76" s="47">
        <f t="shared" si="29"/>
        <v>0.43333333333333335</v>
      </c>
      <c r="F76" s="47">
        <f t="shared" si="29"/>
        <v>0.44892473118279569</v>
      </c>
    </row>
    <row r="77" spans="1:6" x14ac:dyDescent="0.25">
      <c r="A77" s="5" t="s">
        <v>69</v>
      </c>
      <c r="B77" s="47">
        <f>B60/B50</f>
        <v>9.6296296296296297E-2</v>
      </c>
      <c r="C77" s="47">
        <f t="shared" ref="C77:F77" si="30">C60/C50</f>
        <v>0.19251336898395721</v>
      </c>
      <c r="D77" s="47">
        <f t="shared" si="30"/>
        <v>0.2446043165467626</v>
      </c>
      <c r="E77" s="47">
        <f t="shared" si="30"/>
        <v>0.25151515151515152</v>
      </c>
      <c r="F77" s="47">
        <f t="shared" si="30"/>
        <v>0.260752688172043</v>
      </c>
    </row>
    <row r="78" spans="1:6" x14ac:dyDescent="0.25">
      <c r="A78" s="5" t="s">
        <v>70</v>
      </c>
      <c r="B78" s="15">
        <f>B60+B59+B57+B43+(B80-B21)</f>
        <v>860</v>
      </c>
      <c r="C78" s="15">
        <f t="shared" ref="C78:F78" si="31">C60+C59+C57+C43+(C80-C21)</f>
        <v>1422</v>
      </c>
      <c r="D78" s="15">
        <f t="shared" si="31"/>
        <v>1872</v>
      </c>
      <c r="E78" s="15">
        <f t="shared" si="31"/>
        <v>2230</v>
      </c>
      <c r="F78" s="15">
        <f t="shared" si="31"/>
        <v>2695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-250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L156"/>
  <sheetViews>
    <sheetView topLeftCell="A55" zoomScale="140" zoomScaleNormal="140" workbookViewId="0">
      <selection activeCell="B62" sqref="B62:F78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1000</v>
      </c>
      <c r="C8" s="18">
        <v>1300</v>
      </c>
      <c r="D8" s="19">
        <v>2800</v>
      </c>
      <c r="E8" s="15">
        <v>2600</v>
      </c>
      <c r="F8" s="15">
        <v>3000</v>
      </c>
      <c r="H8" s="18"/>
      <c r="I8" s="27"/>
    </row>
    <row r="9" spans="1:9" ht="15.9" customHeight="1" x14ac:dyDescent="0.25">
      <c r="A9" s="7" t="s">
        <v>10</v>
      </c>
      <c r="B9" s="18">
        <v>450</v>
      </c>
      <c r="C9" s="18">
        <v>500</v>
      </c>
      <c r="D9" s="19">
        <v>550</v>
      </c>
      <c r="E9" s="15">
        <v>700</v>
      </c>
      <c r="F9" s="15">
        <v>900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100</v>
      </c>
      <c r="C11" s="18">
        <v>150</v>
      </c>
      <c r="D11" s="19">
        <v>150</v>
      </c>
      <c r="E11" s="15">
        <v>200</v>
      </c>
      <c r="F11" s="15">
        <v>200</v>
      </c>
      <c r="H11" s="18"/>
      <c r="I11" s="9"/>
    </row>
    <row r="12" spans="1:9" ht="15.9" customHeight="1" x14ac:dyDescent="0.25">
      <c r="A12" s="7" t="s">
        <v>12</v>
      </c>
      <c r="B12" s="18">
        <v>300</v>
      </c>
      <c r="C12" s="18">
        <v>350</v>
      </c>
      <c r="D12" s="19">
        <v>380</v>
      </c>
      <c r="E12" s="15">
        <v>400</v>
      </c>
      <c r="F12" s="15">
        <v>450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1960</v>
      </c>
      <c r="C14" s="18">
        <f>SUM(C8:C13)</f>
        <v>2430</v>
      </c>
      <c r="D14" s="24">
        <f>SUM(D8:D13)</f>
        <v>3955</v>
      </c>
      <c r="E14" s="24">
        <f t="shared" ref="E14:F14" si="0">SUM(E8:E13)</f>
        <v>3970</v>
      </c>
      <c r="F14" s="24">
        <f t="shared" si="0"/>
        <v>4595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2000</v>
      </c>
      <c r="C18" s="18">
        <v>2400</v>
      </c>
      <c r="D18" s="19">
        <v>3200</v>
      </c>
      <c r="E18" s="15">
        <v>3600</v>
      </c>
      <c r="F18" s="15">
        <v>4000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8" t="s">
        <v>29</v>
      </c>
      <c r="B21" s="20">
        <v>-300</v>
      </c>
      <c r="C21" s="20">
        <v>-320</v>
      </c>
      <c r="D21" s="21">
        <v>-350</v>
      </c>
      <c r="E21" s="15">
        <v>-370</v>
      </c>
      <c r="F21" s="15">
        <v>-400</v>
      </c>
    </row>
    <row r="22" spans="1:6" ht="15.9" customHeight="1" x14ac:dyDescent="0.25">
      <c r="A22" s="7" t="s">
        <v>30</v>
      </c>
      <c r="B22" s="25">
        <f>SUM(B16:B21)</f>
        <v>2280</v>
      </c>
      <c r="C22" s="25">
        <f>SUM(C16:C21)</f>
        <v>2680</v>
      </c>
      <c r="D22" s="26">
        <f>SUM(D16:D21)</f>
        <v>3515</v>
      </c>
      <c r="E22" s="26">
        <f t="shared" ref="E22:F22" si="1">SUM(E16:E21)</f>
        <v>3945</v>
      </c>
      <c r="F22" s="26">
        <f t="shared" si="1"/>
        <v>4540</v>
      </c>
    </row>
    <row r="23" spans="1:6" ht="15.9" customHeight="1" thickBot="1" x14ac:dyDescent="0.3">
      <c r="A23" s="10" t="s">
        <v>31</v>
      </c>
      <c r="B23" s="22">
        <f>B14+B22</f>
        <v>4240</v>
      </c>
      <c r="C23" s="22">
        <f>C14+C22</f>
        <v>5110</v>
      </c>
      <c r="D23" s="23">
        <f>D14+D22</f>
        <v>7470</v>
      </c>
      <c r="E23" s="23">
        <f t="shared" ref="E23:F23" si="2">E14+E22</f>
        <v>7915</v>
      </c>
      <c r="F23" s="23">
        <f t="shared" si="2"/>
        <v>9135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160</v>
      </c>
      <c r="C27" s="18">
        <v>200</v>
      </c>
      <c r="D27" s="19">
        <v>190</v>
      </c>
      <c r="E27" s="15">
        <v>220</v>
      </c>
      <c r="F27" s="15">
        <v>210</v>
      </c>
    </row>
    <row r="28" spans="1:6" ht="15.9" customHeight="1" x14ac:dyDescent="0.25">
      <c r="A28" s="7" t="s">
        <v>40</v>
      </c>
      <c r="B28" s="18">
        <v>800</v>
      </c>
      <c r="C28" s="18">
        <v>700</v>
      </c>
      <c r="D28" s="19">
        <v>1800</v>
      </c>
      <c r="E28" s="15">
        <v>1650</v>
      </c>
      <c r="F28" s="15">
        <v>2200</v>
      </c>
    </row>
    <row r="29" spans="1:6" ht="15.9" customHeight="1" x14ac:dyDescent="0.25">
      <c r="A29" s="7" t="s">
        <v>36</v>
      </c>
      <c r="B29" s="18">
        <v>50</v>
      </c>
      <c r="C29" s="18">
        <v>95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50</v>
      </c>
      <c r="C31" s="18">
        <v>65</v>
      </c>
      <c r="D31" s="19">
        <v>75</v>
      </c>
      <c r="E31" s="46">
        <v>100</v>
      </c>
      <c r="F31" s="17">
        <v>120</v>
      </c>
    </row>
    <row r="32" spans="1:6" ht="15.9" customHeight="1" thickBot="1" x14ac:dyDescent="0.3">
      <c r="A32" s="7" t="s">
        <v>37</v>
      </c>
      <c r="B32" s="30">
        <f>SUM(B27:B31)</f>
        <v>1100</v>
      </c>
      <c r="C32" s="30">
        <f>SUM(C27:C31)</f>
        <v>1105</v>
      </c>
      <c r="D32" s="30">
        <f>SUM(D27:D31)</f>
        <v>2168</v>
      </c>
      <c r="E32" s="30">
        <f>SUM(E27:E31)</f>
        <v>2075</v>
      </c>
      <c r="F32" s="30">
        <f>SUM(F27:F31)</f>
        <v>2690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1800</v>
      </c>
      <c r="C34" s="18">
        <v>2000</v>
      </c>
      <c r="D34" s="19">
        <v>3000</v>
      </c>
      <c r="E34" s="15">
        <v>3000</v>
      </c>
      <c r="F34" s="15">
        <v>2000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1920</v>
      </c>
      <c r="C37" s="25">
        <f t="shared" ref="C37:F37" si="3">SUM(C34:C36)</f>
        <v>2120</v>
      </c>
      <c r="D37" s="25">
        <f t="shared" si="3"/>
        <v>3140</v>
      </c>
      <c r="E37" s="25">
        <f t="shared" si="3"/>
        <v>3200</v>
      </c>
      <c r="F37" s="25">
        <f t="shared" si="3"/>
        <v>2190</v>
      </c>
    </row>
    <row r="38" spans="1:6" ht="15.9" customHeight="1" thickBot="1" x14ac:dyDescent="0.3">
      <c r="A38" s="7" t="s">
        <v>44</v>
      </c>
      <c r="B38" s="22">
        <f>B32+B37</f>
        <v>3020</v>
      </c>
      <c r="C38" s="22">
        <f>C32+C37</f>
        <v>3225</v>
      </c>
      <c r="D38" s="23">
        <f>D32+D37</f>
        <v>5308</v>
      </c>
      <c r="E38" s="23">
        <f t="shared" ref="E38:F38" si="4">E32+E37</f>
        <v>5275</v>
      </c>
      <c r="F38" s="23">
        <f t="shared" si="4"/>
        <v>4880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440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250</v>
      </c>
    </row>
    <row r="42" spans="1:6" ht="15.9" customHeight="1" x14ac:dyDescent="0.25">
      <c r="A42" s="7" t="s">
        <v>48</v>
      </c>
      <c r="B42" s="20">
        <f>B60</f>
        <v>490</v>
      </c>
      <c r="C42" s="20">
        <f t="shared" ref="C42:F42" si="5">C60</f>
        <v>1250</v>
      </c>
      <c r="D42" s="20">
        <f t="shared" si="5"/>
        <v>1080</v>
      </c>
      <c r="E42" s="20">
        <f t="shared" si="5"/>
        <v>1440</v>
      </c>
      <c r="F42" s="20">
        <f t="shared" si="5"/>
        <v>1310</v>
      </c>
    </row>
    <row r="43" spans="1:6" ht="15.9" customHeight="1" x14ac:dyDescent="0.25">
      <c r="A43" s="7" t="s">
        <v>71</v>
      </c>
      <c r="B43" s="20">
        <f>B23-B38-SUM(B40:B42)</f>
        <v>250</v>
      </c>
      <c r="C43" s="20">
        <f t="shared" ref="C43:F43" si="6">C23-C38-SUM(C40:C42)</f>
        <v>85</v>
      </c>
      <c r="D43" s="20">
        <f t="shared" si="6"/>
        <v>522</v>
      </c>
      <c r="E43" s="20">
        <f t="shared" si="6"/>
        <v>620</v>
      </c>
      <c r="F43" s="20">
        <f t="shared" si="6"/>
        <v>2255</v>
      </c>
    </row>
    <row r="44" spans="1:6" ht="15.9" customHeight="1" x14ac:dyDescent="0.25">
      <c r="A44" s="7" t="s">
        <v>49</v>
      </c>
      <c r="B44" s="25">
        <f>SUM(B40:B43)</f>
        <v>1220</v>
      </c>
      <c r="C44" s="25">
        <f t="shared" ref="C44:F44" si="7">SUM(C40:C43)</f>
        <v>1885</v>
      </c>
      <c r="D44" s="25">
        <f t="shared" si="7"/>
        <v>2162</v>
      </c>
      <c r="E44" s="25">
        <f t="shared" si="7"/>
        <v>2640</v>
      </c>
      <c r="F44" s="25">
        <f t="shared" si="7"/>
        <v>4255</v>
      </c>
    </row>
    <row r="45" spans="1:6" ht="15.9" customHeight="1" thickBot="1" x14ac:dyDescent="0.3">
      <c r="A45" s="12" t="s">
        <v>50</v>
      </c>
      <c r="B45" s="22">
        <f>B38+B44</f>
        <v>4240</v>
      </c>
      <c r="C45" s="22">
        <f>C38+C44</f>
        <v>5110</v>
      </c>
      <c r="D45" s="23">
        <f>D38+D44</f>
        <v>7470</v>
      </c>
      <c r="E45" s="23">
        <f t="shared" ref="E45:F45" si="8">E38+E44</f>
        <v>7915</v>
      </c>
      <c r="F45" s="23">
        <f t="shared" si="8"/>
        <v>9135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10000</v>
      </c>
      <c r="C48" s="35">
        <v>12000</v>
      </c>
      <c r="D48" s="24">
        <v>12500</v>
      </c>
      <c r="E48" s="31">
        <v>13500</v>
      </c>
      <c r="F48" s="32">
        <v>14000</v>
      </c>
    </row>
    <row r="49" spans="1:6" x14ac:dyDescent="0.25">
      <c r="A49" s="8" t="s">
        <v>16</v>
      </c>
      <c r="B49" s="28">
        <v>150</v>
      </c>
      <c r="C49" s="20">
        <v>130</v>
      </c>
      <c r="D49" s="21">
        <v>220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9850</v>
      </c>
      <c r="C50" s="18">
        <f t="shared" ref="C50:F50" si="9">C48-C49</f>
        <v>11870</v>
      </c>
      <c r="D50" s="18">
        <f t="shared" si="9"/>
        <v>12280</v>
      </c>
      <c r="E50" s="18">
        <f t="shared" si="9"/>
        <v>13300</v>
      </c>
      <c r="F50" s="18">
        <f t="shared" si="9"/>
        <v>13820</v>
      </c>
    </row>
    <row r="51" spans="1:6" x14ac:dyDescent="0.25">
      <c r="A51" s="2" t="s">
        <v>4</v>
      </c>
      <c r="B51" s="38">
        <v>8000</v>
      </c>
      <c r="C51" s="25">
        <v>8500</v>
      </c>
      <c r="D51" s="26">
        <v>9000</v>
      </c>
      <c r="E51" s="39">
        <v>9200</v>
      </c>
      <c r="F51" s="40">
        <v>9500</v>
      </c>
    </row>
    <row r="52" spans="1:6" x14ac:dyDescent="0.25">
      <c r="A52" s="8" t="s">
        <v>17</v>
      </c>
      <c r="B52" s="18">
        <f>B50-B51</f>
        <v>1850</v>
      </c>
      <c r="C52" s="18">
        <f>C50-C51</f>
        <v>3370</v>
      </c>
      <c r="D52" s="24">
        <f>D50-D51</f>
        <v>3280</v>
      </c>
      <c r="E52" s="24">
        <f t="shared" ref="E52:F52" si="10">E50-E51</f>
        <v>4100</v>
      </c>
      <c r="F52" s="24">
        <f t="shared" si="10"/>
        <v>4320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400</v>
      </c>
      <c r="C54" s="35">
        <v>600</v>
      </c>
      <c r="D54" s="24">
        <v>800</v>
      </c>
      <c r="E54" s="31">
        <v>880</v>
      </c>
      <c r="F54" s="32">
        <v>1060</v>
      </c>
    </row>
    <row r="55" spans="1:6" x14ac:dyDescent="0.25">
      <c r="A55" s="7" t="s">
        <v>7</v>
      </c>
      <c r="B55" s="28">
        <v>300</v>
      </c>
      <c r="C55" s="20">
        <v>400</v>
      </c>
      <c r="D55" s="21">
        <v>440</v>
      </c>
      <c r="E55" s="36">
        <v>500</v>
      </c>
      <c r="F55" s="37">
        <v>540</v>
      </c>
    </row>
    <row r="56" spans="1:6" x14ac:dyDescent="0.25">
      <c r="A56" s="7" t="s">
        <v>18</v>
      </c>
      <c r="B56" s="18">
        <f>B52-B54-B55</f>
        <v>1150</v>
      </c>
      <c r="C56" s="18">
        <f>C52-C54-C55</f>
        <v>2370</v>
      </c>
      <c r="D56" s="24">
        <f>D52-D54-D55</f>
        <v>2040</v>
      </c>
      <c r="E56" s="24">
        <f t="shared" ref="E56:F56" si="11">E52-E54-E55</f>
        <v>2720</v>
      </c>
      <c r="F56" s="24">
        <f t="shared" si="11"/>
        <v>2720</v>
      </c>
    </row>
    <row r="57" spans="1:6" x14ac:dyDescent="0.25">
      <c r="A57" s="7" t="s">
        <v>0</v>
      </c>
      <c r="B57" s="38">
        <v>400</v>
      </c>
      <c r="C57" s="25">
        <v>440</v>
      </c>
      <c r="D57" s="26">
        <v>380</v>
      </c>
      <c r="E57" s="39">
        <v>500</v>
      </c>
      <c r="F57" s="40">
        <v>700</v>
      </c>
    </row>
    <row r="58" spans="1:6" x14ac:dyDescent="0.25">
      <c r="A58" s="7" t="s">
        <v>19</v>
      </c>
      <c r="B58" s="34">
        <f>B56-B57</f>
        <v>750</v>
      </c>
      <c r="C58" s="35">
        <f>C56-C57</f>
        <v>1930</v>
      </c>
      <c r="D58" s="24">
        <f>D56-D57</f>
        <v>1660</v>
      </c>
      <c r="E58" s="24">
        <f t="shared" ref="E58:F58" si="12">E56-E57</f>
        <v>2220</v>
      </c>
      <c r="F58" s="24">
        <f t="shared" si="12"/>
        <v>2020</v>
      </c>
    </row>
    <row r="59" spans="1:6" x14ac:dyDescent="0.25">
      <c r="A59" s="7" t="s">
        <v>20</v>
      </c>
      <c r="B59" s="28">
        <f>ROUND((B58*0.35),-1)</f>
        <v>260</v>
      </c>
      <c r="C59" s="20">
        <f t="shared" ref="C59:F59" si="13">ROUND((C58*0.35),-1)</f>
        <v>680</v>
      </c>
      <c r="D59" s="20">
        <f t="shared" si="13"/>
        <v>580</v>
      </c>
      <c r="E59" s="20">
        <f t="shared" si="13"/>
        <v>780</v>
      </c>
      <c r="F59" s="21">
        <f t="shared" si="13"/>
        <v>710</v>
      </c>
    </row>
    <row r="60" spans="1:6" ht="14.4" thickBot="1" x14ac:dyDescent="0.3">
      <c r="A60" s="12" t="s">
        <v>21</v>
      </c>
      <c r="B60" s="29">
        <f>B58-B59</f>
        <v>490</v>
      </c>
      <c r="C60" s="22">
        <f t="shared" ref="C60:F60" si="14">C58-C59</f>
        <v>1250</v>
      </c>
      <c r="D60" s="22">
        <f t="shared" si="14"/>
        <v>1080</v>
      </c>
      <c r="E60" s="22">
        <f t="shared" si="14"/>
        <v>1440</v>
      </c>
      <c r="F60" s="23">
        <f t="shared" si="14"/>
        <v>1310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1.7818181818181817</v>
      </c>
      <c r="C62" s="41">
        <f t="shared" ref="C62:F62" si="15">C14/C32</f>
        <v>2.1990950226244346</v>
      </c>
      <c r="D62" s="41">
        <f t="shared" si="15"/>
        <v>1.8242619926199262</v>
      </c>
      <c r="E62" s="41">
        <f t="shared" si="15"/>
        <v>1.9132530120481928</v>
      </c>
      <c r="F62" s="41">
        <f t="shared" si="15"/>
        <v>1.70817843866171</v>
      </c>
    </row>
    <row r="63" spans="1:6" x14ac:dyDescent="0.25">
      <c r="A63" s="5" t="s">
        <v>55</v>
      </c>
      <c r="B63" s="41">
        <f>(B14-B12)/B32</f>
        <v>1.509090909090909</v>
      </c>
      <c r="C63" s="41">
        <f t="shared" ref="C63:F63" si="16">(C14-C12)/C32</f>
        <v>1.8823529411764706</v>
      </c>
      <c r="D63" s="41">
        <f t="shared" si="16"/>
        <v>1.6489852398523985</v>
      </c>
      <c r="E63" s="41">
        <f t="shared" si="16"/>
        <v>1.7204819277108434</v>
      </c>
      <c r="F63" s="41">
        <f t="shared" si="16"/>
        <v>1.5408921933085502</v>
      </c>
    </row>
    <row r="64" spans="1:6" x14ac:dyDescent="0.25">
      <c r="A64" s="5" t="s">
        <v>76</v>
      </c>
      <c r="B64" s="41">
        <f>B14-B32</f>
        <v>860</v>
      </c>
      <c r="C64" s="41">
        <f t="shared" ref="C64:F64" si="17">C14-C32</f>
        <v>1325</v>
      </c>
      <c r="D64" s="41">
        <f t="shared" si="17"/>
        <v>1787</v>
      </c>
      <c r="E64" s="41">
        <f t="shared" si="17"/>
        <v>1895</v>
      </c>
      <c r="F64" s="41">
        <f t="shared" si="17"/>
        <v>1905</v>
      </c>
    </row>
    <row r="65" spans="1:6" x14ac:dyDescent="0.25">
      <c r="A65" s="5" t="s">
        <v>62</v>
      </c>
      <c r="B65" s="41">
        <f>B50/B9</f>
        <v>21.888888888888889</v>
      </c>
      <c r="C65" s="41">
        <f t="shared" ref="C65:F65" si="18">C50/C9</f>
        <v>23.74</v>
      </c>
      <c r="D65" s="41">
        <f t="shared" si="18"/>
        <v>22.327272727272728</v>
      </c>
      <c r="E65" s="41">
        <f t="shared" si="18"/>
        <v>19</v>
      </c>
      <c r="F65" s="41">
        <f t="shared" si="18"/>
        <v>15.355555555555556</v>
      </c>
    </row>
    <row r="66" spans="1:6" x14ac:dyDescent="0.25">
      <c r="A66" s="5" t="s">
        <v>56</v>
      </c>
      <c r="B66" s="42">
        <f>360/B65</f>
        <v>16.446700507614214</v>
      </c>
      <c r="C66" s="42">
        <f t="shared" ref="C66:F66" si="19">360/C65</f>
        <v>15.164279696714408</v>
      </c>
      <c r="D66" s="42">
        <f t="shared" si="19"/>
        <v>16.123778501628664</v>
      </c>
      <c r="E66" s="42">
        <f t="shared" si="19"/>
        <v>18.94736842105263</v>
      </c>
      <c r="F66" s="42">
        <f t="shared" si="19"/>
        <v>23.444283646888568</v>
      </c>
    </row>
    <row r="67" spans="1:6" x14ac:dyDescent="0.25">
      <c r="A67" s="5" t="s">
        <v>63</v>
      </c>
      <c r="B67" s="42">
        <f>B51/B12</f>
        <v>26.666666666666668</v>
      </c>
      <c r="C67" s="42">
        <f t="shared" ref="C67:F67" si="20">C51/C12</f>
        <v>24.285714285714285</v>
      </c>
      <c r="D67" s="42">
        <f t="shared" si="20"/>
        <v>23.684210526315791</v>
      </c>
      <c r="E67" s="42">
        <f t="shared" si="20"/>
        <v>23</v>
      </c>
      <c r="F67" s="42">
        <f t="shared" si="20"/>
        <v>21.111111111111111</v>
      </c>
    </row>
    <row r="68" spans="1:6" x14ac:dyDescent="0.25">
      <c r="A68" s="5" t="s">
        <v>57</v>
      </c>
      <c r="B68" s="42">
        <f>360/B67</f>
        <v>13.5</v>
      </c>
      <c r="C68" s="42">
        <f t="shared" ref="C68:F68" si="21">360/C67</f>
        <v>14.823529411764707</v>
      </c>
      <c r="D68" s="42">
        <f t="shared" si="21"/>
        <v>15.2</v>
      </c>
      <c r="E68" s="42">
        <f t="shared" si="21"/>
        <v>15.652173913043478</v>
      </c>
      <c r="F68" s="42">
        <f t="shared" si="21"/>
        <v>17.05263157894737</v>
      </c>
    </row>
    <row r="69" spans="1:6" x14ac:dyDescent="0.25">
      <c r="A69" s="5" t="s">
        <v>64</v>
      </c>
      <c r="B69" s="42">
        <f>B50/B23</f>
        <v>2.3231132075471699</v>
      </c>
      <c r="C69" s="42">
        <f t="shared" ref="C69:F69" si="22">C50/C23</f>
        <v>2.3228962818003915</v>
      </c>
      <c r="D69" s="42">
        <f t="shared" si="22"/>
        <v>1.643908969210174</v>
      </c>
      <c r="E69" s="42">
        <f t="shared" si="22"/>
        <v>1.6803537586860391</v>
      </c>
      <c r="F69" s="42">
        <f t="shared" si="22"/>
        <v>1.5128626163108922</v>
      </c>
    </row>
    <row r="70" spans="1:6" x14ac:dyDescent="0.25">
      <c r="A70" s="5" t="s">
        <v>58</v>
      </c>
      <c r="B70" s="42">
        <f>360/B69</f>
        <v>154.96446700507613</v>
      </c>
      <c r="C70" s="42">
        <f t="shared" ref="C70:F70" si="23">360/C69</f>
        <v>154.97893850042121</v>
      </c>
      <c r="D70" s="42">
        <f t="shared" si="23"/>
        <v>218.99022801302931</v>
      </c>
      <c r="E70" s="42">
        <f t="shared" si="23"/>
        <v>214.24060150375942</v>
      </c>
      <c r="F70" s="42">
        <f t="shared" si="23"/>
        <v>237.95947901591896</v>
      </c>
    </row>
    <row r="71" spans="1:6" x14ac:dyDescent="0.25">
      <c r="A71" s="5" t="s">
        <v>59</v>
      </c>
      <c r="B71" s="42">
        <f>360/(B50/B22)</f>
        <v>83.329949238578678</v>
      </c>
      <c r="C71" s="42">
        <f t="shared" ref="C71:F71" si="24">360/(C50/C22)</f>
        <v>81.280539174389219</v>
      </c>
      <c r="D71" s="42">
        <f t="shared" si="24"/>
        <v>103.04560260586319</v>
      </c>
      <c r="E71" s="42">
        <f t="shared" si="24"/>
        <v>106.78195488721805</v>
      </c>
      <c r="F71" s="42">
        <f t="shared" si="24"/>
        <v>118.26338639652678</v>
      </c>
    </row>
    <row r="72" spans="1:6" x14ac:dyDescent="0.25">
      <c r="A72" s="5" t="s">
        <v>60</v>
      </c>
      <c r="B72" s="42">
        <f>B38/B23</f>
        <v>0.71226415094339623</v>
      </c>
      <c r="C72" s="42">
        <f t="shared" ref="C72:F72" si="25">C38/C23</f>
        <v>0.63111545988258322</v>
      </c>
      <c r="D72" s="42">
        <f t="shared" si="25"/>
        <v>0.71057563587684069</v>
      </c>
      <c r="E72" s="42">
        <f t="shared" si="25"/>
        <v>0.66645609602021483</v>
      </c>
      <c r="F72" s="42">
        <f t="shared" si="25"/>
        <v>0.53420908593322391</v>
      </c>
    </row>
    <row r="73" spans="1:6" x14ac:dyDescent="0.25">
      <c r="A73" s="6" t="s">
        <v>65</v>
      </c>
      <c r="B73" s="47">
        <f>B57/(B28+B34)</f>
        <v>0.15384615384615385</v>
      </c>
      <c r="C73" s="47">
        <f t="shared" ref="C73:F73" si="26">C57/(C28+C34)</f>
        <v>0.16296296296296298</v>
      </c>
      <c r="D73" s="47">
        <f t="shared" si="26"/>
        <v>7.9166666666666663E-2</v>
      </c>
      <c r="E73" s="47">
        <f t="shared" si="26"/>
        <v>0.10752688172043011</v>
      </c>
      <c r="F73" s="47">
        <f t="shared" si="26"/>
        <v>0.16666666666666666</v>
      </c>
    </row>
    <row r="74" spans="1:6" x14ac:dyDescent="0.25">
      <c r="A74" s="5" t="s">
        <v>66</v>
      </c>
      <c r="B74" s="47">
        <f>B57/(B54+B55)</f>
        <v>0.5714285714285714</v>
      </c>
      <c r="C74" s="47">
        <f t="shared" ref="C74:F74" si="27">C57/(C54+C55)</f>
        <v>0.44</v>
      </c>
      <c r="D74" s="47">
        <f t="shared" si="27"/>
        <v>0.30645161290322581</v>
      </c>
      <c r="E74" s="47">
        <f t="shared" si="27"/>
        <v>0.36231884057971014</v>
      </c>
      <c r="F74" s="47">
        <f t="shared" si="27"/>
        <v>0.4375</v>
      </c>
    </row>
    <row r="75" spans="1:6" x14ac:dyDescent="0.25">
      <c r="A75" s="5" t="s">
        <v>67</v>
      </c>
      <c r="B75" s="47">
        <f>B52/B50</f>
        <v>0.18781725888324874</v>
      </c>
      <c r="C75" s="47">
        <f t="shared" ref="C75:F75" si="28">C52/C50</f>
        <v>0.2839090143218197</v>
      </c>
      <c r="D75" s="47">
        <f t="shared" si="28"/>
        <v>0.26710097719869708</v>
      </c>
      <c r="E75" s="47">
        <f t="shared" si="28"/>
        <v>0.30827067669172931</v>
      </c>
      <c r="F75" s="47">
        <f t="shared" si="28"/>
        <v>0.31259044862518087</v>
      </c>
    </row>
    <row r="76" spans="1:6" x14ac:dyDescent="0.25">
      <c r="A76" s="5" t="s">
        <v>68</v>
      </c>
      <c r="B76" s="47">
        <f>B56/B50</f>
        <v>0.116751269035533</v>
      </c>
      <c r="C76" s="47">
        <f t="shared" ref="C76:F76" si="29">C56/C50</f>
        <v>0.19966301600673969</v>
      </c>
      <c r="D76" s="47">
        <f t="shared" si="29"/>
        <v>0.16612377850162866</v>
      </c>
      <c r="E76" s="47">
        <f t="shared" si="29"/>
        <v>0.20451127819548873</v>
      </c>
      <c r="F76" s="47">
        <f t="shared" si="29"/>
        <v>0.19681620839363242</v>
      </c>
    </row>
    <row r="77" spans="1:6" x14ac:dyDescent="0.25">
      <c r="A77" s="5" t="s">
        <v>69</v>
      </c>
      <c r="B77" s="47">
        <f>B60/B50</f>
        <v>4.9746192893401014E-2</v>
      </c>
      <c r="C77" s="47">
        <f t="shared" ref="C77:F77" si="30">C60/C50</f>
        <v>0.10530749789385004</v>
      </c>
      <c r="D77" s="47">
        <f t="shared" si="30"/>
        <v>8.7947882736156349E-2</v>
      </c>
      <c r="E77" s="47">
        <f t="shared" si="30"/>
        <v>0.10827067669172932</v>
      </c>
      <c r="F77" s="47">
        <f t="shared" si="30"/>
        <v>9.4790159189580322E-2</v>
      </c>
    </row>
    <row r="78" spans="1:6" x14ac:dyDescent="0.25">
      <c r="A78" s="5" t="s">
        <v>70</v>
      </c>
      <c r="B78" s="15">
        <f>B60+B59+B57+B43+(B80-B21)</f>
        <v>1450</v>
      </c>
      <c r="C78" s="15">
        <f t="shared" ref="C78:F78" si="31">C60+C59+C57+C43+(C80-C21)</f>
        <v>2775</v>
      </c>
      <c r="D78" s="15">
        <f t="shared" si="31"/>
        <v>2912</v>
      </c>
      <c r="E78" s="15">
        <f t="shared" si="31"/>
        <v>3710</v>
      </c>
      <c r="F78" s="15">
        <f t="shared" si="31"/>
        <v>5375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-250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L156"/>
  <sheetViews>
    <sheetView zoomScale="140" zoomScaleNormal="140" workbookViewId="0">
      <selection activeCell="A64" sqref="A64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3">
        <v>2018</v>
      </c>
      <c r="C5" s="1">
        <v>2019</v>
      </c>
      <c r="D5" s="1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500</v>
      </c>
      <c r="C8" s="18">
        <v>700</v>
      </c>
      <c r="D8" s="19">
        <v>1400</v>
      </c>
      <c r="E8" s="15">
        <v>1450</v>
      </c>
      <c r="F8" s="15">
        <v>1650</v>
      </c>
      <c r="H8" s="18"/>
      <c r="I8" s="27"/>
    </row>
    <row r="9" spans="1:9" ht="15.9" customHeight="1" x14ac:dyDescent="0.25">
      <c r="A9" s="7" t="s">
        <v>10</v>
      </c>
      <c r="B9" s="18">
        <v>350</v>
      </c>
      <c r="C9" s="18">
        <v>400</v>
      </c>
      <c r="D9" s="19">
        <v>600</v>
      </c>
      <c r="E9" s="15">
        <v>800</v>
      </c>
      <c r="F9" s="15">
        <v>1000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80</v>
      </c>
      <c r="D10" s="19">
        <v>60</v>
      </c>
      <c r="E10" s="15">
        <v>60</v>
      </c>
      <c r="F10" s="15">
        <v>40</v>
      </c>
      <c r="H10" s="18"/>
      <c r="I10" s="9"/>
    </row>
    <row r="11" spans="1:9" ht="15.9" customHeight="1" x14ac:dyDescent="0.25">
      <c r="A11" s="7" t="s">
        <v>72</v>
      </c>
      <c r="B11" s="18">
        <v>100</v>
      </c>
      <c r="C11" s="18">
        <v>100</v>
      </c>
      <c r="D11" s="19">
        <v>100</v>
      </c>
      <c r="E11" s="15">
        <v>100</v>
      </c>
      <c r="F11" s="15">
        <v>100</v>
      </c>
      <c r="H11" s="18"/>
      <c r="I11" s="9"/>
    </row>
    <row r="12" spans="1:9" ht="15.9" customHeight="1" x14ac:dyDescent="0.25">
      <c r="A12" s="7" t="s">
        <v>12</v>
      </c>
      <c r="B12" s="18">
        <v>800</v>
      </c>
      <c r="C12" s="18">
        <v>950</v>
      </c>
      <c r="D12" s="19">
        <v>1000</v>
      </c>
      <c r="E12" s="15">
        <v>900</v>
      </c>
      <c r="F12" s="15">
        <v>1200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1860</v>
      </c>
      <c r="C14" s="18">
        <f>SUM(C8:C13)</f>
        <v>2280</v>
      </c>
      <c r="D14" s="24">
        <f>SUM(D8:D13)</f>
        <v>3175</v>
      </c>
      <c r="E14" s="24">
        <f t="shared" ref="E14:F14" si="0">SUM(E8:E13)</f>
        <v>3320</v>
      </c>
      <c r="F14" s="24">
        <f t="shared" si="0"/>
        <v>3995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10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2000</v>
      </c>
      <c r="C18" s="18">
        <v>2400</v>
      </c>
      <c r="D18" s="19">
        <v>2600</v>
      </c>
      <c r="E18" s="15">
        <v>2800</v>
      </c>
      <c r="F18" s="15">
        <v>3000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8" t="s">
        <v>29</v>
      </c>
      <c r="B21" s="20">
        <v>-300</v>
      </c>
      <c r="C21" s="20">
        <v>-320</v>
      </c>
      <c r="D21" s="21">
        <v>-350</v>
      </c>
      <c r="E21" s="15">
        <v>-370</v>
      </c>
      <c r="F21" s="15">
        <v>-400</v>
      </c>
    </row>
    <row r="22" spans="1:6" ht="15.9" customHeight="1" x14ac:dyDescent="0.25">
      <c r="A22" s="7" t="s">
        <v>30</v>
      </c>
      <c r="B22" s="25">
        <f>SUM(B16:B21)</f>
        <v>2280</v>
      </c>
      <c r="C22" s="25">
        <f>SUM(C16:C21)</f>
        <v>2680</v>
      </c>
      <c r="D22" s="26">
        <f>SUM(D16:D21)</f>
        <v>2915</v>
      </c>
      <c r="E22" s="26">
        <f t="shared" ref="E22:F22" si="1">SUM(E16:E21)</f>
        <v>3145</v>
      </c>
      <c r="F22" s="26">
        <f t="shared" si="1"/>
        <v>3540</v>
      </c>
    </row>
    <row r="23" spans="1:6" ht="15.9" customHeight="1" thickBot="1" x14ac:dyDescent="0.3">
      <c r="A23" s="10" t="s">
        <v>31</v>
      </c>
      <c r="B23" s="22">
        <f>B14+B22</f>
        <v>4140</v>
      </c>
      <c r="C23" s="22">
        <f>C14+C22</f>
        <v>4960</v>
      </c>
      <c r="D23" s="23">
        <f>D14+D22</f>
        <v>6090</v>
      </c>
      <c r="E23" s="23">
        <f t="shared" ref="E23:F23" si="2">E14+E22</f>
        <v>6465</v>
      </c>
      <c r="F23" s="23">
        <f t="shared" si="2"/>
        <v>7535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60</v>
      </c>
      <c r="C27" s="18">
        <v>100</v>
      </c>
      <c r="D27" s="19">
        <v>90</v>
      </c>
      <c r="E27" s="15">
        <v>120</v>
      </c>
      <c r="F27" s="15">
        <v>110</v>
      </c>
    </row>
    <row r="28" spans="1:6" ht="15.9" customHeight="1" x14ac:dyDescent="0.25">
      <c r="A28" s="7" t="s">
        <v>40</v>
      </c>
      <c r="B28" s="18">
        <v>800</v>
      </c>
      <c r="C28" s="18">
        <v>700</v>
      </c>
      <c r="D28" s="19">
        <v>1500</v>
      </c>
      <c r="E28" s="15">
        <v>1600</v>
      </c>
      <c r="F28" s="15">
        <v>1900</v>
      </c>
    </row>
    <row r="29" spans="1:6" ht="15.9" customHeight="1" x14ac:dyDescent="0.25">
      <c r="A29" s="7" t="s">
        <v>36</v>
      </c>
      <c r="B29" s="18">
        <v>50</v>
      </c>
      <c r="C29" s="18">
        <v>95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20</v>
      </c>
      <c r="C31" s="18">
        <v>50</v>
      </c>
      <c r="D31" s="19">
        <v>100</v>
      </c>
      <c r="E31" s="46">
        <v>150</v>
      </c>
      <c r="F31" s="17">
        <v>180</v>
      </c>
    </row>
    <row r="32" spans="1:6" ht="15.9" customHeight="1" thickBot="1" x14ac:dyDescent="0.3">
      <c r="A32" s="7" t="s">
        <v>37</v>
      </c>
      <c r="B32" s="30">
        <f>SUM(B27:B31)</f>
        <v>970</v>
      </c>
      <c r="C32" s="30">
        <f>SUM(C27:C31)</f>
        <v>990</v>
      </c>
      <c r="D32" s="30">
        <f>SUM(D27:D31)</f>
        <v>1793</v>
      </c>
      <c r="E32" s="30">
        <f>SUM(E27:E31)</f>
        <v>1975</v>
      </c>
      <c r="F32" s="30">
        <f>SUM(F27:F31)</f>
        <v>2350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1800</v>
      </c>
      <c r="C34" s="18">
        <v>2000</v>
      </c>
      <c r="D34" s="19">
        <v>2500</v>
      </c>
      <c r="E34" s="15">
        <v>2300</v>
      </c>
      <c r="F34" s="15">
        <v>2500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1920</v>
      </c>
      <c r="C37" s="25">
        <f t="shared" ref="C37:F37" si="3">SUM(C34:C36)</f>
        <v>2120</v>
      </c>
      <c r="D37" s="25">
        <f t="shared" si="3"/>
        <v>2640</v>
      </c>
      <c r="E37" s="25">
        <f t="shared" si="3"/>
        <v>2500</v>
      </c>
      <c r="F37" s="25">
        <f t="shared" si="3"/>
        <v>2690</v>
      </c>
    </row>
    <row r="38" spans="1:6" ht="15.9" customHeight="1" thickBot="1" x14ac:dyDescent="0.3">
      <c r="A38" s="7" t="s">
        <v>44</v>
      </c>
      <c r="B38" s="22">
        <f>B32+B37</f>
        <v>2890</v>
      </c>
      <c r="C38" s="22">
        <f>C32+C37</f>
        <v>3110</v>
      </c>
      <c r="D38" s="23">
        <f>D32+D37</f>
        <v>4433</v>
      </c>
      <c r="E38" s="23">
        <f t="shared" ref="E38:F38" si="4">E32+E37</f>
        <v>4475</v>
      </c>
      <c r="F38" s="23">
        <f t="shared" si="4"/>
        <v>5040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440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250</v>
      </c>
    </row>
    <row r="42" spans="1:6" ht="15.9" customHeight="1" x14ac:dyDescent="0.25">
      <c r="A42" s="7" t="s">
        <v>48</v>
      </c>
      <c r="B42" s="20">
        <f>B60</f>
        <v>620</v>
      </c>
      <c r="C42" s="20">
        <f t="shared" ref="C42:F42" si="5">C60</f>
        <v>1220</v>
      </c>
      <c r="D42" s="20">
        <f t="shared" si="5"/>
        <v>1080</v>
      </c>
      <c r="E42" s="20">
        <f t="shared" si="5"/>
        <v>1440</v>
      </c>
      <c r="F42" s="20">
        <f t="shared" si="5"/>
        <v>1480</v>
      </c>
    </row>
    <row r="43" spans="1:6" ht="15.9" customHeight="1" x14ac:dyDescent="0.25">
      <c r="A43" s="7" t="s">
        <v>71</v>
      </c>
      <c r="B43" s="20">
        <f>B23-B38-SUM(B40:B42)</f>
        <v>150</v>
      </c>
      <c r="C43" s="20">
        <f>C23-C38-SUM(C40:C42)</f>
        <v>80</v>
      </c>
      <c r="D43" s="20">
        <f>D23-D38-SUM(D40:D42)</f>
        <v>17</v>
      </c>
      <c r="E43" s="20">
        <f>E23-E38-SUM(E40:E42)</f>
        <v>-30</v>
      </c>
      <c r="F43" s="20">
        <f>F23-F38-SUM(F40:F42)</f>
        <v>325</v>
      </c>
    </row>
    <row r="44" spans="1:6" ht="15.9" customHeight="1" x14ac:dyDescent="0.25">
      <c r="A44" s="7" t="s">
        <v>49</v>
      </c>
      <c r="B44" s="25">
        <f>SUM(B40:B43)</f>
        <v>1250</v>
      </c>
      <c r="C44" s="25">
        <f t="shared" ref="C44:F44" si="6">SUM(C40:C43)</f>
        <v>1850</v>
      </c>
      <c r="D44" s="25">
        <f t="shared" si="6"/>
        <v>1657</v>
      </c>
      <c r="E44" s="25">
        <f t="shared" si="6"/>
        <v>1990</v>
      </c>
      <c r="F44" s="25">
        <f t="shared" si="6"/>
        <v>2495</v>
      </c>
    </row>
    <row r="45" spans="1:6" ht="15.9" customHeight="1" thickBot="1" x14ac:dyDescent="0.3">
      <c r="A45" s="12" t="s">
        <v>50</v>
      </c>
      <c r="B45" s="22">
        <f>B38+B44</f>
        <v>4140</v>
      </c>
      <c r="C45" s="22">
        <f>C38+C44</f>
        <v>4960</v>
      </c>
      <c r="D45" s="23">
        <f>D38+D44</f>
        <v>6090</v>
      </c>
      <c r="E45" s="23">
        <f t="shared" ref="E45:F45" si="7">E38+E44</f>
        <v>6465</v>
      </c>
      <c r="F45" s="23">
        <f t="shared" si="7"/>
        <v>7535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5000</v>
      </c>
      <c r="C48" s="35">
        <v>7000</v>
      </c>
      <c r="D48" s="24">
        <v>7500</v>
      </c>
      <c r="E48" s="31">
        <v>8500</v>
      </c>
      <c r="F48" s="32">
        <v>9000</v>
      </c>
    </row>
    <row r="49" spans="1:6" x14ac:dyDescent="0.25">
      <c r="A49" s="8" t="s">
        <v>16</v>
      </c>
      <c r="B49" s="28">
        <v>150</v>
      </c>
      <c r="C49" s="20">
        <v>130</v>
      </c>
      <c r="D49" s="21">
        <v>220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4850</v>
      </c>
      <c r="C50" s="18">
        <f t="shared" ref="C50:F50" si="8">C48-C49</f>
        <v>6870</v>
      </c>
      <c r="D50" s="18">
        <f t="shared" si="8"/>
        <v>7280</v>
      </c>
      <c r="E50" s="18">
        <f t="shared" si="8"/>
        <v>8300</v>
      </c>
      <c r="F50" s="18">
        <f t="shared" si="8"/>
        <v>8820</v>
      </c>
    </row>
    <row r="51" spans="1:6" x14ac:dyDescent="0.25">
      <c r="A51" s="2" t="s">
        <v>4</v>
      </c>
      <c r="B51" s="38">
        <v>3000</v>
      </c>
      <c r="C51" s="25">
        <v>3600</v>
      </c>
      <c r="D51" s="26">
        <v>4000</v>
      </c>
      <c r="E51" s="39">
        <v>4200</v>
      </c>
      <c r="F51" s="40">
        <v>4500</v>
      </c>
    </row>
    <row r="52" spans="1:6" x14ac:dyDescent="0.25">
      <c r="A52" s="8" t="s">
        <v>17</v>
      </c>
      <c r="B52" s="18">
        <f>B50-B51</f>
        <v>1850</v>
      </c>
      <c r="C52" s="18">
        <f>C50-C51</f>
        <v>3270</v>
      </c>
      <c r="D52" s="24">
        <f>D50-D51</f>
        <v>3280</v>
      </c>
      <c r="E52" s="24">
        <f t="shared" ref="E52:F52" si="9">E50-E51</f>
        <v>4100</v>
      </c>
      <c r="F52" s="24">
        <f t="shared" si="9"/>
        <v>4320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300</v>
      </c>
      <c r="C54" s="35">
        <v>500</v>
      </c>
      <c r="D54" s="24">
        <v>800</v>
      </c>
      <c r="E54" s="31">
        <v>880</v>
      </c>
      <c r="F54" s="32">
        <v>900</v>
      </c>
    </row>
    <row r="55" spans="1:6" x14ac:dyDescent="0.25">
      <c r="A55" s="7" t="s">
        <v>7</v>
      </c>
      <c r="B55" s="28">
        <v>200</v>
      </c>
      <c r="C55" s="20">
        <v>500</v>
      </c>
      <c r="D55" s="21">
        <v>440</v>
      </c>
      <c r="E55" s="36">
        <v>500</v>
      </c>
      <c r="F55" s="37">
        <v>540</v>
      </c>
    </row>
    <row r="56" spans="1:6" x14ac:dyDescent="0.25">
      <c r="A56" s="7" t="s">
        <v>18</v>
      </c>
      <c r="B56" s="18">
        <f>B52-B54-B55</f>
        <v>1350</v>
      </c>
      <c r="C56" s="18">
        <f>C52-C54-C55</f>
        <v>2270</v>
      </c>
      <c r="D56" s="24">
        <f>D52-D54-D55</f>
        <v>2040</v>
      </c>
      <c r="E56" s="24">
        <f t="shared" ref="E56:F56" si="10">E52-E54-E55</f>
        <v>2720</v>
      </c>
      <c r="F56" s="24">
        <f t="shared" si="10"/>
        <v>2880</v>
      </c>
    </row>
    <row r="57" spans="1:6" x14ac:dyDescent="0.25">
      <c r="A57" s="7" t="s">
        <v>0</v>
      </c>
      <c r="B57" s="38">
        <v>400</v>
      </c>
      <c r="C57" s="25">
        <v>400</v>
      </c>
      <c r="D57" s="26">
        <v>380</v>
      </c>
      <c r="E57" s="39">
        <v>500</v>
      </c>
      <c r="F57" s="40">
        <v>600</v>
      </c>
    </row>
    <row r="58" spans="1:6" x14ac:dyDescent="0.25">
      <c r="A58" s="7" t="s">
        <v>19</v>
      </c>
      <c r="B58" s="34">
        <f>B56-B57</f>
        <v>950</v>
      </c>
      <c r="C58" s="35">
        <f>C56-C57</f>
        <v>1870</v>
      </c>
      <c r="D58" s="24">
        <f>D56-D57</f>
        <v>1660</v>
      </c>
      <c r="E58" s="24">
        <f t="shared" ref="E58:F58" si="11">E56-E57</f>
        <v>2220</v>
      </c>
      <c r="F58" s="24">
        <f t="shared" si="11"/>
        <v>2280</v>
      </c>
    </row>
    <row r="59" spans="1:6" x14ac:dyDescent="0.25">
      <c r="A59" s="7" t="s">
        <v>20</v>
      </c>
      <c r="B59" s="28">
        <f>ROUND((B58*0.35),-1)</f>
        <v>330</v>
      </c>
      <c r="C59" s="20">
        <f t="shared" ref="C59:F59" si="12">ROUND((C58*0.35),-1)</f>
        <v>650</v>
      </c>
      <c r="D59" s="20">
        <f t="shared" si="12"/>
        <v>580</v>
      </c>
      <c r="E59" s="20">
        <f t="shared" si="12"/>
        <v>780</v>
      </c>
      <c r="F59" s="21">
        <f t="shared" si="12"/>
        <v>800</v>
      </c>
    </row>
    <row r="60" spans="1:6" ht="14.4" thickBot="1" x14ac:dyDescent="0.3">
      <c r="A60" s="12" t="s">
        <v>21</v>
      </c>
      <c r="B60" s="29">
        <f>B58-B59</f>
        <v>620</v>
      </c>
      <c r="C60" s="22">
        <f t="shared" ref="C60:F60" si="13">C58-C59</f>
        <v>1220</v>
      </c>
      <c r="D60" s="22">
        <f t="shared" si="13"/>
        <v>1080</v>
      </c>
      <c r="E60" s="22">
        <f t="shared" si="13"/>
        <v>1440</v>
      </c>
      <c r="F60" s="23">
        <f t="shared" si="13"/>
        <v>1480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1.9175257731958764</v>
      </c>
      <c r="C62" s="41">
        <f t="shared" ref="C62:F62" si="14">C14/C32</f>
        <v>2.3030303030303032</v>
      </c>
      <c r="D62" s="41">
        <f t="shared" si="14"/>
        <v>1.7707752370329057</v>
      </c>
      <c r="E62" s="41">
        <f t="shared" si="14"/>
        <v>1.6810126582278482</v>
      </c>
      <c r="F62" s="41">
        <f t="shared" si="14"/>
        <v>1.7</v>
      </c>
    </row>
    <row r="63" spans="1:6" x14ac:dyDescent="0.25">
      <c r="A63" s="5" t="s">
        <v>55</v>
      </c>
      <c r="B63" s="41">
        <f>(B14-B12)/B32</f>
        <v>1.0927835051546391</v>
      </c>
      <c r="C63" s="41">
        <f t="shared" ref="C63:F63" si="15">(C14-C12)/C32</f>
        <v>1.3434343434343434</v>
      </c>
      <c r="D63" s="41">
        <f t="shared" si="15"/>
        <v>1.2130507529280536</v>
      </c>
      <c r="E63" s="41">
        <f t="shared" si="15"/>
        <v>1.2253164556962026</v>
      </c>
      <c r="F63" s="41">
        <f t="shared" si="15"/>
        <v>1.1893617021276597</v>
      </c>
    </row>
    <row r="64" spans="1:6" x14ac:dyDescent="0.25">
      <c r="A64" s="5" t="s">
        <v>76</v>
      </c>
      <c r="B64" s="41">
        <f>B14-B32</f>
        <v>890</v>
      </c>
      <c r="C64" s="41">
        <f t="shared" ref="C64:F64" si="16">C14-C32</f>
        <v>1290</v>
      </c>
      <c r="D64" s="41">
        <f t="shared" si="16"/>
        <v>1382</v>
      </c>
      <c r="E64" s="41">
        <f t="shared" si="16"/>
        <v>1345</v>
      </c>
      <c r="F64" s="41">
        <f t="shared" si="16"/>
        <v>1645</v>
      </c>
    </row>
    <row r="65" spans="1:6" x14ac:dyDescent="0.25">
      <c r="A65" s="5" t="s">
        <v>62</v>
      </c>
      <c r="B65" s="41">
        <f>B50/B9</f>
        <v>13.857142857142858</v>
      </c>
      <c r="C65" s="41">
        <f t="shared" ref="C65:F65" si="17">C50/C9</f>
        <v>17.175000000000001</v>
      </c>
      <c r="D65" s="41">
        <f t="shared" si="17"/>
        <v>12.133333333333333</v>
      </c>
      <c r="E65" s="41">
        <f t="shared" si="17"/>
        <v>10.375</v>
      </c>
      <c r="F65" s="41">
        <f t="shared" si="17"/>
        <v>8.82</v>
      </c>
    </row>
    <row r="66" spans="1:6" x14ac:dyDescent="0.25">
      <c r="A66" s="5" t="s">
        <v>56</v>
      </c>
      <c r="B66" s="42">
        <f>360/B65</f>
        <v>25.979381443298969</v>
      </c>
      <c r="C66" s="42">
        <f t="shared" ref="C66:F66" si="18">360/C65</f>
        <v>20.960698689956331</v>
      </c>
      <c r="D66" s="42">
        <f t="shared" si="18"/>
        <v>29.670329670329672</v>
      </c>
      <c r="E66" s="42">
        <f t="shared" si="18"/>
        <v>34.69879518072289</v>
      </c>
      <c r="F66" s="42">
        <f t="shared" si="18"/>
        <v>40.816326530612244</v>
      </c>
    </row>
    <row r="67" spans="1:6" x14ac:dyDescent="0.25">
      <c r="A67" s="5" t="s">
        <v>63</v>
      </c>
      <c r="B67" s="42">
        <f>B51/B12</f>
        <v>3.75</v>
      </c>
      <c r="C67" s="42">
        <f t="shared" ref="C67:F67" si="19">C51/C12</f>
        <v>3.7894736842105261</v>
      </c>
      <c r="D67" s="42">
        <f t="shared" si="19"/>
        <v>4</v>
      </c>
      <c r="E67" s="42">
        <f t="shared" si="19"/>
        <v>4.666666666666667</v>
      </c>
      <c r="F67" s="42">
        <f t="shared" si="19"/>
        <v>3.75</v>
      </c>
    </row>
    <row r="68" spans="1:6" x14ac:dyDescent="0.25">
      <c r="A68" s="5" t="s">
        <v>57</v>
      </c>
      <c r="B68" s="42">
        <f>360/B67</f>
        <v>96</v>
      </c>
      <c r="C68" s="42">
        <f t="shared" ref="C68:F68" si="20">360/C67</f>
        <v>95</v>
      </c>
      <c r="D68" s="42">
        <f t="shared" si="20"/>
        <v>90</v>
      </c>
      <c r="E68" s="42">
        <f t="shared" si="20"/>
        <v>77.142857142857139</v>
      </c>
      <c r="F68" s="42">
        <f t="shared" si="20"/>
        <v>96</v>
      </c>
    </row>
    <row r="69" spans="1:6" x14ac:dyDescent="0.25">
      <c r="A69" s="5" t="s">
        <v>64</v>
      </c>
      <c r="B69" s="42">
        <f>B50/B23</f>
        <v>1.1714975845410629</v>
      </c>
      <c r="C69" s="42">
        <f t="shared" ref="C69:F69" si="21">C50/C23</f>
        <v>1.3850806451612903</v>
      </c>
      <c r="D69" s="42">
        <f t="shared" si="21"/>
        <v>1.1954022988505748</v>
      </c>
      <c r="E69" s="42">
        <f t="shared" si="21"/>
        <v>1.2838360402165507</v>
      </c>
      <c r="F69" s="42">
        <f t="shared" si="21"/>
        <v>1.170537491705375</v>
      </c>
    </row>
    <row r="70" spans="1:6" x14ac:dyDescent="0.25">
      <c r="A70" s="5" t="s">
        <v>58</v>
      </c>
      <c r="B70" s="42">
        <f>360/B69</f>
        <v>307.29896907216494</v>
      </c>
      <c r="C70" s="42">
        <f t="shared" ref="C70:F70" si="22">360/C69</f>
        <v>259.91266375545854</v>
      </c>
      <c r="D70" s="42">
        <f t="shared" si="22"/>
        <v>301.15384615384613</v>
      </c>
      <c r="E70" s="42">
        <f t="shared" si="22"/>
        <v>280.40963855421683</v>
      </c>
      <c r="F70" s="42">
        <f t="shared" si="22"/>
        <v>307.55102040816325</v>
      </c>
    </row>
    <row r="71" spans="1:6" x14ac:dyDescent="0.25">
      <c r="A71" s="5" t="s">
        <v>59</v>
      </c>
      <c r="B71" s="42">
        <f>360/(B50/B22)</f>
        <v>169.23711340206185</v>
      </c>
      <c r="C71" s="42">
        <f t="shared" ref="C71:F71" si="23">360/(C50/C22)</f>
        <v>140.43668122270745</v>
      </c>
      <c r="D71" s="42">
        <f t="shared" si="23"/>
        <v>144.14835164835165</v>
      </c>
      <c r="E71" s="42">
        <f t="shared" si="23"/>
        <v>136.40963855421688</v>
      </c>
      <c r="F71" s="42">
        <f t="shared" si="23"/>
        <v>144.48979591836735</v>
      </c>
    </row>
    <row r="72" spans="1:6" x14ac:dyDescent="0.25">
      <c r="A72" s="5" t="s">
        <v>60</v>
      </c>
      <c r="B72" s="42">
        <f>B38/B23</f>
        <v>0.69806763285024154</v>
      </c>
      <c r="C72" s="42">
        <f t="shared" ref="C72:F72" si="24">C38/C23</f>
        <v>0.62701612903225812</v>
      </c>
      <c r="D72" s="42">
        <f t="shared" si="24"/>
        <v>0.72791461412151071</v>
      </c>
      <c r="E72" s="42">
        <f t="shared" si="24"/>
        <v>0.69218870843000768</v>
      </c>
      <c r="F72" s="42">
        <f t="shared" si="24"/>
        <v>0.66887856668878565</v>
      </c>
    </row>
    <row r="73" spans="1:6" x14ac:dyDescent="0.25">
      <c r="A73" s="6" t="s">
        <v>65</v>
      </c>
      <c r="B73" s="47">
        <f>B57/(B28+B34)</f>
        <v>0.15384615384615385</v>
      </c>
      <c r="C73" s="47">
        <f t="shared" ref="C73:F73" si="25">C57/(C28+C34)</f>
        <v>0.14814814814814814</v>
      </c>
      <c r="D73" s="47">
        <f t="shared" si="25"/>
        <v>9.5000000000000001E-2</v>
      </c>
      <c r="E73" s="47">
        <f t="shared" si="25"/>
        <v>0.12820512820512819</v>
      </c>
      <c r="F73" s="47">
        <f t="shared" si="25"/>
        <v>0.13636363636363635</v>
      </c>
    </row>
    <row r="74" spans="1:6" x14ac:dyDescent="0.25">
      <c r="A74" s="5" t="s">
        <v>66</v>
      </c>
      <c r="B74" s="47">
        <f>B57/(B54+B55)</f>
        <v>0.8</v>
      </c>
      <c r="C74" s="47">
        <f t="shared" ref="C74:F74" si="26">C57/(C54+C55)</f>
        <v>0.4</v>
      </c>
      <c r="D74" s="47">
        <f t="shared" si="26"/>
        <v>0.30645161290322581</v>
      </c>
      <c r="E74" s="47">
        <f t="shared" si="26"/>
        <v>0.36231884057971014</v>
      </c>
      <c r="F74" s="47">
        <f t="shared" si="26"/>
        <v>0.41666666666666669</v>
      </c>
    </row>
    <row r="75" spans="1:6" x14ac:dyDescent="0.25">
      <c r="A75" s="5" t="s">
        <v>67</v>
      </c>
      <c r="B75" s="47">
        <f>B52/B50</f>
        <v>0.38144329896907214</v>
      </c>
      <c r="C75" s="47">
        <f t="shared" ref="C75:F75" si="27">C52/C50</f>
        <v>0.4759825327510917</v>
      </c>
      <c r="D75" s="47">
        <f t="shared" si="27"/>
        <v>0.45054945054945056</v>
      </c>
      <c r="E75" s="47">
        <f t="shared" si="27"/>
        <v>0.49397590361445781</v>
      </c>
      <c r="F75" s="47">
        <f t="shared" si="27"/>
        <v>0.48979591836734693</v>
      </c>
    </row>
    <row r="76" spans="1:6" x14ac:dyDescent="0.25">
      <c r="A76" s="5" t="s">
        <v>68</v>
      </c>
      <c r="B76" s="47">
        <f>B56/B50</f>
        <v>0.27835051546391754</v>
      </c>
      <c r="C76" s="47">
        <f t="shared" ref="C76:F76" si="28">C56/C50</f>
        <v>0.33042212518195052</v>
      </c>
      <c r="D76" s="47">
        <f t="shared" si="28"/>
        <v>0.28021978021978022</v>
      </c>
      <c r="E76" s="47">
        <f t="shared" si="28"/>
        <v>0.32771084337349399</v>
      </c>
      <c r="F76" s="47">
        <f t="shared" si="28"/>
        <v>0.32653061224489793</v>
      </c>
    </row>
    <row r="77" spans="1:6" x14ac:dyDescent="0.25">
      <c r="A77" s="5" t="s">
        <v>69</v>
      </c>
      <c r="B77" s="47">
        <f>B60/B50</f>
        <v>0.12783505154639174</v>
      </c>
      <c r="C77" s="47">
        <f t="shared" ref="C77:F77" si="29">C60/C50</f>
        <v>0.17758369723435224</v>
      </c>
      <c r="D77" s="47">
        <f t="shared" si="29"/>
        <v>0.14835164835164835</v>
      </c>
      <c r="E77" s="47">
        <f t="shared" si="29"/>
        <v>0.17349397590361446</v>
      </c>
      <c r="F77" s="47">
        <f t="shared" si="29"/>
        <v>0.16780045351473924</v>
      </c>
    </row>
    <row r="78" spans="1:6" x14ac:dyDescent="0.25">
      <c r="A78" s="5" t="s">
        <v>70</v>
      </c>
      <c r="B78" s="15">
        <f>B60+B59+B57+B43+(B80-B21)</f>
        <v>1550</v>
      </c>
      <c r="C78" s="15">
        <f t="shared" ref="C78:F78" si="30">C60+C59+C57+C43+(C80-C21)</f>
        <v>2670</v>
      </c>
      <c r="D78" s="15">
        <f t="shared" si="30"/>
        <v>2407</v>
      </c>
      <c r="E78" s="15">
        <f t="shared" si="30"/>
        <v>3060</v>
      </c>
      <c r="F78" s="15">
        <f t="shared" si="30"/>
        <v>3605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-250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L156"/>
  <sheetViews>
    <sheetView topLeftCell="A2" zoomScale="140" zoomScaleNormal="140" workbookViewId="0">
      <selection activeCell="G74" sqref="G74"/>
    </sheetView>
  </sheetViews>
  <sheetFormatPr baseColWidth="10" defaultColWidth="11.44140625" defaultRowHeight="13.8" x14ac:dyDescent="0.25"/>
  <cols>
    <col min="1" max="1" width="34.88671875" style="6" customWidth="1"/>
    <col min="2" max="2" width="9" style="6" customWidth="1"/>
    <col min="3" max="3" width="10.44140625" style="6" customWidth="1"/>
    <col min="4" max="4" width="11.44140625" style="6" customWidth="1"/>
    <col min="5" max="64" width="11.44140625" style="5" customWidth="1"/>
    <col min="65" max="16384" width="11.44140625" style="6"/>
  </cols>
  <sheetData>
    <row r="1" spans="1:9" ht="15" customHeight="1" x14ac:dyDescent="0.25">
      <c r="A1" s="5"/>
      <c r="B1" s="5"/>
      <c r="C1" s="5"/>
      <c r="D1" s="5"/>
    </row>
    <row r="2" spans="1:9" ht="18" customHeight="1" x14ac:dyDescent="0.25">
      <c r="A2" s="57" t="s">
        <v>51</v>
      </c>
      <c r="B2" s="58"/>
      <c r="C2" s="58"/>
      <c r="D2" s="59"/>
      <c r="H2" s="18"/>
      <c r="I2" s="9"/>
    </row>
    <row r="3" spans="1:9" ht="18" customHeight="1" x14ac:dyDescent="0.25">
      <c r="A3" s="60" t="s">
        <v>22</v>
      </c>
      <c r="B3" s="61"/>
      <c r="C3" s="61"/>
      <c r="D3" s="62"/>
      <c r="H3" s="18"/>
      <c r="I3" s="9"/>
    </row>
    <row r="4" spans="1:9" ht="18" customHeight="1" x14ac:dyDescent="0.25">
      <c r="A4" s="63" t="s">
        <v>53</v>
      </c>
      <c r="B4" s="64"/>
      <c r="C4" s="64"/>
      <c r="D4" s="65"/>
      <c r="H4" s="18"/>
      <c r="I4" s="9"/>
    </row>
    <row r="5" spans="1:9" ht="13.5" customHeight="1" x14ac:dyDescent="0.25">
      <c r="A5" s="14" t="s">
        <v>61</v>
      </c>
      <c r="B5" s="44">
        <v>2018</v>
      </c>
      <c r="C5" s="43">
        <v>2019</v>
      </c>
      <c r="D5" s="43">
        <v>2020</v>
      </c>
      <c r="E5" s="1">
        <v>2021</v>
      </c>
      <c r="F5" s="1">
        <v>2022</v>
      </c>
      <c r="H5" s="18"/>
      <c r="I5" s="9"/>
    </row>
    <row r="6" spans="1:9" ht="15.9" customHeight="1" x14ac:dyDescent="0.25">
      <c r="A6" s="13" t="s">
        <v>8</v>
      </c>
      <c r="B6" s="3"/>
      <c r="C6" s="3"/>
      <c r="D6" s="4"/>
      <c r="H6" s="18"/>
      <c r="I6" s="9"/>
    </row>
    <row r="7" spans="1:9" ht="15.9" customHeight="1" x14ac:dyDescent="0.25">
      <c r="A7" s="2" t="s">
        <v>52</v>
      </c>
      <c r="B7" s="3"/>
      <c r="C7" s="3"/>
      <c r="D7" s="4"/>
      <c r="H7" s="18"/>
      <c r="I7" s="9"/>
    </row>
    <row r="8" spans="1:9" ht="15.9" customHeight="1" x14ac:dyDescent="0.25">
      <c r="A8" s="7" t="s">
        <v>23</v>
      </c>
      <c r="B8" s="18">
        <v>250</v>
      </c>
      <c r="C8" s="18">
        <v>350</v>
      </c>
      <c r="D8" s="19">
        <v>600</v>
      </c>
      <c r="E8" s="15">
        <v>720</v>
      </c>
      <c r="F8" s="15">
        <v>900</v>
      </c>
      <c r="H8" s="18"/>
      <c r="I8" s="27"/>
    </row>
    <row r="9" spans="1:9" ht="15.9" customHeight="1" x14ac:dyDescent="0.25">
      <c r="A9" s="7" t="s">
        <v>10</v>
      </c>
      <c r="B9" s="18">
        <v>200</v>
      </c>
      <c r="C9" s="18">
        <v>300</v>
      </c>
      <c r="D9" s="19">
        <v>400</v>
      </c>
      <c r="E9" s="15">
        <v>500</v>
      </c>
      <c r="F9" s="15">
        <v>600</v>
      </c>
      <c r="H9" s="18"/>
      <c r="I9" s="9"/>
    </row>
    <row r="10" spans="1:9" ht="15.9" customHeight="1" x14ac:dyDescent="0.25">
      <c r="A10" s="7" t="s">
        <v>11</v>
      </c>
      <c r="B10" s="18">
        <v>100</v>
      </c>
      <c r="C10" s="18">
        <v>200</v>
      </c>
      <c r="D10" s="19">
        <v>300</v>
      </c>
      <c r="E10" s="15">
        <v>350</v>
      </c>
      <c r="F10" s="15">
        <v>400</v>
      </c>
      <c r="H10" s="18"/>
      <c r="I10" s="9"/>
    </row>
    <row r="11" spans="1:9" ht="15.9" customHeight="1" x14ac:dyDescent="0.25">
      <c r="A11" s="7" t="s">
        <v>72</v>
      </c>
      <c r="B11" s="18">
        <v>300</v>
      </c>
      <c r="C11" s="18">
        <v>450</v>
      </c>
      <c r="D11" s="19">
        <v>470</v>
      </c>
      <c r="E11" s="15">
        <v>650</v>
      </c>
      <c r="F11" s="15">
        <v>670</v>
      </c>
      <c r="H11" s="18"/>
      <c r="I11" s="9"/>
    </row>
    <row r="12" spans="1:9" ht="15.9" customHeight="1" x14ac:dyDescent="0.25">
      <c r="A12" s="7" t="s">
        <v>12</v>
      </c>
      <c r="B12" s="18">
        <v>400</v>
      </c>
      <c r="C12" s="18">
        <v>425</v>
      </c>
      <c r="D12" s="19">
        <v>500</v>
      </c>
      <c r="E12" s="15">
        <v>550</v>
      </c>
      <c r="F12" s="15">
        <v>600</v>
      </c>
      <c r="H12" s="18"/>
      <c r="I12" s="9"/>
    </row>
    <row r="13" spans="1:9" ht="15.9" customHeight="1" x14ac:dyDescent="0.25">
      <c r="A13" s="7" t="s">
        <v>24</v>
      </c>
      <c r="B13" s="20">
        <v>10</v>
      </c>
      <c r="C13" s="20">
        <v>50</v>
      </c>
      <c r="D13" s="21">
        <v>15</v>
      </c>
      <c r="E13" s="15">
        <v>10</v>
      </c>
      <c r="F13" s="15">
        <v>5</v>
      </c>
      <c r="H13" s="11"/>
      <c r="I13" s="11"/>
    </row>
    <row r="14" spans="1:9" ht="15.9" customHeight="1" x14ac:dyDescent="0.25">
      <c r="A14" s="7" t="s">
        <v>13</v>
      </c>
      <c r="B14" s="18">
        <f>SUM(B8:B13)</f>
        <v>1260</v>
      </c>
      <c r="C14" s="18">
        <f>SUM(C8:C13)</f>
        <v>1775</v>
      </c>
      <c r="D14" s="24">
        <f>SUM(D8:D13)</f>
        <v>2285</v>
      </c>
      <c r="E14" s="24">
        <f t="shared" ref="E14:F14" si="0">SUM(E8:E13)</f>
        <v>2780</v>
      </c>
      <c r="F14" s="24">
        <f t="shared" si="0"/>
        <v>3175</v>
      </c>
    </row>
    <row r="15" spans="1:9" ht="15.9" customHeight="1" x14ac:dyDescent="0.25">
      <c r="A15" s="2" t="s">
        <v>14</v>
      </c>
      <c r="B15" s="18"/>
      <c r="C15" s="18"/>
      <c r="D15" s="19" t="s">
        <v>9</v>
      </c>
    </row>
    <row r="16" spans="1:9" ht="15.9" customHeight="1" x14ac:dyDescent="0.25">
      <c r="A16" s="7" t="s">
        <v>25</v>
      </c>
      <c r="B16" s="18">
        <v>100</v>
      </c>
      <c r="C16" s="18">
        <v>100</v>
      </c>
      <c r="D16" s="19">
        <v>100</v>
      </c>
      <c r="E16" s="15">
        <v>150</v>
      </c>
      <c r="F16" s="15">
        <v>250</v>
      </c>
    </row>
    <row r="17" spans="1:6" ht="15.9" customHeight="1" x14ac:dyDescent="0.25">
      <c r="A17" s="7" t="s">
        <v>26</v>
      </c>
      <c r="B17" s="18">
        <v>280</v>
      </c>
      <c r="C17" s="18">
        <v>280</v>
      </c>
      <c r="D17" s="19">
        <v>310</v>
      </c>
      <c r="E17" s="15">
        <v>310</v>
      </c>
      <c r="F17" s="15">
        <v>400</v>
      </c>
    </row>
    <row r="18" spans="1:6" ht="15.9" customHeight="1" x14ac:dyDescent="0.25">
      <c r="A18" s="7" t="s">
        <v>27</v>
      </c>
      <c r="B18" s="18">
        <v>950</v>
      </c>
      <c r="C18" s="18">
        <v>1200</v>
      </c>
      <c r="D18" s="19">
        <v>1300</v>
      </c>
      <c r="E18" s="15">
        <v>1400</v>
      </c>
      <c r="F18" s="15">
        <v>1500</v>
      </c>
    </row>
    <row r="19" spans="1:6" ht="15.9" customHeight="1" x14ac:dyDescent="0.25">
      <c r="A19" s="7" t="s">
        <v>28</v>
      </c>
      <c r="B19" s="18">
        <v>120</v>
      </c>
      <c r="C19" s="18">
        <v>140</v>
      </c>
      <c r="D19" s="19">
        <v>160</v>
      </c>
      <c r="E19" s="15">
        <v>160</v>
      </c>
      <c r="F19" s="15">
        <v>170</v>
      </c>
    </row>
    <row r="20" spans="1:6" ht="15.9" customHeight="1" x14ac:dyDescent="0.25">
      <c r="A20" s="7" t="s">
        <v>15</v>
      </c>
      <c r="B20" s="18">
        <v>80</v>
      </c>
      <c r="C20" s="18">
        <v>80</v>
      </c>
      <c r="D20" s="19">
        <v>95</v>
      </c>
      <c r="E20" s="15">
        <v>95</v>
      </c>
      <c r="F20" s="15">
        <v>120</v>
      </c>
    </row>
    <row r="21" spans="1:6" ht="15.9" customHeight="1" x14ac:dyDescent="0.25">
      <c r="A21" s="8" t="s">
        <v>29</v>
      </c>
      <c r="B21" s="20">
        <v>-180</v>
      </c>
      <c r="C21" s="20">
        <v>-260</v>
      </c>
      <c r="D21" s="21">
        <v>-300</v>
      </c>
      <c r="E21" s="15">
        <v>-450</v>
      </c>
      <c r="F21" s="15">
        <v>-600</v>
      </c>
    </row>
    <row r="22" spans="1:6" ht="15.9" customHeight="1" x14ac:dyDescent="0.25">
      <c r="A22" s="7" t="s">
        <v>30</v>
      </c>
      <c r="B22" s="25">
        <f>SUM(B16:B21)</f>
        <v>1350</v>
      </c>
      <c r="C22" s="25">
        <f>SUM(C16:C21)</f>
        <v>1540</v>
      </c>
      <c r="D22" s="26">
        <f>SUM(D16:D21)</f>
        <v>1665</v>
      </c>
      <c r="E22" s="26">
        <f t="shared" ref="E22:F22" si="1">SUM(E16:E21)</f>
        <v>1665</v>
      </c>
      <c r="F22" s="26">
        <f t="shared" si="1"/>
        <v>1840</v>
      </c>
    </row>
    <row r="23" spans="1:6" ht="15.9" customHeight="1" thickBot="1" x14ac:dyDescent="0.3">
      <c r="A23" s="10" t="s">
        <v>31</v>
      </c>
      <c r="B23" s="22">
        <f>B14+B22</f>
        <v>2610</v>
      </c>
      <c r="C23" s="22">
        <f>C14+C22</f>
        <v>3315</v>
      </c>
      <c r="D23" s="23">
        <f>D14+D22</f>
        <v>3950</v>
      </c>
      <c r="E23" s="23">
        <f t="shared" ref="E23:F23" si="2">E14+E22</f>
        <v>4445</v>
      </c>
      <c r="F23" s="23">
        <f t="shared" si="2"/>
        <v>5015</v>
      </c>
    </row>
    <row r="24" spans="1:6" ht="15.9" customHeight="1" thickTop="1" x14ac:dyDescent="0.25">
      <c r="A24" s="2" t="s">
        <v>32</v>
      </c>
      <c r="B24" s="18"/>
      <c r="C24" s="18"/>
      <c r="D24" s="19"/>
      <c r="E24" s="15"/>
      <c r="F24" s="15"/>
    </row>
    <row r="25" spans="1:6" ht="15.9" customHeight="1" x14ac:dyDescent="0.25">
      <c r="A25" s="10" t="s">
        <v>33</v>
      </c>
      <c r="B25" s="18"/>
      <c r="C25" s="18"/>
      <c r="D25" s="19"/>
      <c r="E25" s="15"/>
      <c r="F25" s="15"/>
    </row>
    <row r="26" spans="1:6" ht="15.9" customHeight="1" x14ac:dyDescent="0.25">
      <c r="A26" s="2" t="s">
        <v>38</v>
      </c>
      <c r="B26" s="18"/>
      <c r="C26" s="18"/>
      <c r="D26" s="19"/>
      <c r="E26" s="15"/>
      <c r="F26" s="15"/>
    </row>
    <row r="27" spans="1:6" ht="15.9" customHeight="1" x14ac:dyDescent="0.25">
      <c r="A27" s="7" t="s">
        <v>34</v>
      </c>
      <c r="B27" s="18">
        <v>100</v>
      </c>
      <c r="C27" s="18">
        <v>120</v>
      </c>
      <c r="D27" s="19">
        <v>200</v>
      </c>
      <c r="E27" s="15">
        <v>220</v>
      </c>
      <c r="F27" s="15">
        <v>250</v>
      </c>
    </row>
    <row r="28" spans="1:6" ht="15.9" customHeight="1" x14ac:dyDescent="0.25">
      <c r="A28" s="7" t="s">
        <v>40</v>
      </c>
      <c r="B28" s="18">
        <v>400</v>
      </c>
      <c r="C28" s="18">
        <v>450</v>
      </c>
      <c r="D28" s="19">
        <v>700</v>
      </c>
      <c r="E28" s="15">
        <v>800</v>
      </c>
      <c r="F28" s="15">
        <v>950</v>
      </c>
    </row>
    <row r="29" spans="1:6" ht="15.9" customHeight="1" x14ac:dyDescent="0.25">
      <c r="A29" s="7" t="s">
        <v>36</v>
      </c>
      <c r="B29" s="18">
        <v>50</v>
      </c>
      <c r="C29" s="18">
        <v>100</v>
      </c>
      <c r="D29" s="19">
        <v>50</v>
      </c>
      <c r="E29" s="15">
        <v>55</v>
      </c>
      <c r="F29" s="15">
        <v>75</v>
      </c>
    </row>
    <row r="30" spans="1:6" ht="15.9" customHeight="1" x14ac:dyDescent="0.25">
      <c r="A30" s="7" t="s">
        <v>35</v>
      </c>
      <c r="B30" s="20">
        <v>40</v>
      </c>
      <c r="C30" s="20">
        <v>45</v>
      </c>
      <c r="D30" s="21">
        <v>53</v>
      </c>
      <c r="E30" s="33">
        <v>50</v>
      </c>
      <c r="F30" s="16">
        <v>85</v>
      </c>
    </row>
    <row r="31" spans="1:6" ht="15.9" customHeight="1" x14ac:dyDescent="0.25">
      <c r="A31" s="7" t="s">
        <v>73</v>
      </c>
      <c r="B31" s="18">
        <v>200</v>
      </c>
      <c r="C31" s="18">
        <v>100</v>
      </c>
      <c r="D31" s="19">
        <v>150</v>
      </c>
      <c r="E31" s="46">
        <v>180</v>
      </c>
      <c r="F31" s="17">
        <v>220</v>
      </c>
    </row>
    <row r="32" spans="1:6" ht="15.9" customHeight="1" thickBot="1" x14ac:dyDescent="0.3">
      <c r="A32" s="7" t="s">
        <v>37</v>
      </c>
      <c r="B32" s="30">
        <f>SUM(B27:B31)</f>
        <v>790</v>
      </c>
      <c r="C32" s="30">
        <f>SUM(C27:C31)</f>
        <v>815</v>
      </c>
      <c r="D32" s="30">
        <f>SUM(D27:D31)</f>
        <v>1153</v>
      </c>
      <c r="E32" s="30">
        <f>SUM(E27:E31)</f>
        <v>1305</v>
      </c>
      <c r="F32" s="30">
        <f>SUM(F27:F31)</f>
        <v>1580</v>
      </c>
    </row>
    <row r="33" spans="1:6" ht="15.9" customHeight="1" thickTop="1" x14ac:dyDescent="0.25">
      <c r="A33" s="2" t="s">
        <v>39</v>
      </c>
      <c r="B33" s="18"/>
      <c r="C33" s="18"/>
      <c r="D33" s="19"/>
      <c r="E33" s="15"/>
      <c r="F33" s="15"/>
    </row>
    <row r="34" spans="1:6" ht="15.9" customHeight="1" x14ac:dyDescent="0.25">
      <c r="A34" s="7" t="s">
        <v>40</v>
      </c>
      <c r="B34" s="18">
        <v>500</v>
      </c>
      <c r="C34" s="18">
        <v>550</v>
      </c>
      <c r="D34" s="19">
        <v>600</v>
      </c>
      <c r="E34" s="15">
        <v>650</v>
      </c>
      <c r="F34" s="15">
        <v>700</v>
      </c>
    </row>
    <row r="35" spans="1:6" ht="15.9" customHeight="1" x14ac:dyDescent="0.25">
      <c r="A35" s="7" t="s">
        <v>41</v>
      </c>
      <c r="B35" s="18">
        <v>80</v>
      </c>
      <c r="C35" s="18">
        <v>100</v>
      </c>
      <c r="D35" s="19">
        <v>120</v>
      </c>
      <c r="E35" s="15">
        <v>150</v>
      </c>
      <c r="F35" s="15">
        <v>170</v>
      </c>
    </row>
    <row r="36" spans="1:6" ht="15.9" customHeight="1" x14ac:dyDescent="0.25">
      <c r="A36" s="7" t="s">
        <v>42</v>
      </c>
      <c r="B36" s="20">
        <v>40</v>
      </c>
      <c r="C36" s="20">
        <v>20</v>
      </c>
      <c r="D36" s="21">
        <v>20</v>
      </c>
      <c r="E36" s="15">
        <v>50</v>
      </c>
      <c r="F36" s="15">
        <v>20</v>
      </c>
    </row>
    <row r="37" spans="1:6" ht="15.9" customHeight="1" x14ac:dyDescent="0.25">
      <c r="A37" s="7" t="s">
        <v>43</v>
      </c>
      <c r="B37" s="25">
        <f>SUM(B34:B36)</f>
        <v>620</v>
      </c>
      <c r="C37" s="25">
        <f t="shared" ref="C37:F37" si="3">SUM(C34:C36)</f>
        <v>670</v>
      </c>
      <c r="D37" s="25">
        <f t="shared" si="3"/>
        <v>740</v>
      </c>
      <c r="E37" s="25">
        <f t="shared" si="3"/>
        <v>850</v>
      </c>
      <c r="F37" s="25">
        <f t="shared" si="3"/>
        <v>890</v>
      </c>
    </row>
    <row r="38" spans="1:6" ht="15.9" customHeight="1" thickBot="1" x14ac:dyDescent="0.3">
      <c r="A38" s="7" t="s">
        <v>44</v>
      </c>
      <c r="B38" s="22">
        <f>B32+B37</f>
        <v>1410</v>
      </c>
      <c r="C38" s="22">
        <f>C32+C37</f>
        <v>1485</v>
      </c>
      <c r="D38" s="23">
        <f>D32+D37</f>
        <v>1893</v>
      </c>
      <c r="E38" s="23">
        <f t="shared" ref="E38:F38" si="4">E32+E37</f>
        <v>2155</v>
      </c>
      <c r="F38" s="23">
        <f t="shared" si="4"/>
        <v>2470</v>
      </c>
    </row>
    <row r="39" spans="1:6" ht="15.9" customHeight="1" thickTop="1" x14ac:dyDescent="0.25">
      <c r="A39" s="2" t="s">
        <v>45</v>
      </c>
      <c r="B39" s="18"/>
      <c r="C39" s="18"/>
      <c r="D39" s="19"/>
    </row>
    <row r="40" spans="1:6" ht="15.9" customHeight="1" x14ac:dyDescent="0.25">
      <c r="A40" s="7" t="s">
        <v>46</v>
      </c>
      <c r="B40" s="18">
        <v>400</v>
      </c>
      <c r="C40" s="18">
        <v>400</v>
      </c>
      <c r="D40" s="19">
        <v>440</v>
      </c>
      <c r="E40" s="5">
        <v>440</v>
      </c>
      <c r="F40" s="5">
        <v>440</v>
      </c>
    </row>
    <row r="41" spans="1:6" ht="15.9" customHeight="1" x14ac:dyDescent="0.25">
      <c r="A41" s="7" t="s">
        <v>47</v>
      </c>
      <c r="B41" s="18">
        <v>80</v>
      </c>
      <c r="C41" s="18">
        <v>150</v>
      </c>
      <c r="D41" s="19">
        <v>120</v>
      </c>
      <c r="E41" s="5">
        <v>140</v>
      </c>
      <c r="F41" s="5">
        <v>180</v>
      </c>
    </row>
    <row r="42" spans="1:6" ht="15.9" customHeight="1" x14ac:dyDescent="0.25">
      <c r="A42" s="7" t="s">
        <v>48</v>
      </c>
      <c r="B42" s="20">
        <f>B60</f>
        <v>620</v>
      </c>
      <c r="C42" s="20">
        <f t="shared" ref="C42:F42" si="5">C60</f>
        <v>570</v>
      </c>
      <c r="D42" s="20">
        <f t="shared" si="5"/>
        <v>1210</v>
      </c>
      <c r="E42" s="20">
        <f t="shared" si="5"/>
        <v>1440</v>
      </c>
      <c r="F42" s="20">
        <f t="shared" si="5"/>
        <v>1680</v>
      </c>
    </row>
    <row r="43" spans="1:6" ht="15.9" customHeight="1" x14ac:dyDescent="0.25">
      <c r="A43" s="7" t="s">
        <v>71</v>
      </c>
      <c r="B43" s="20">
        <f>B23-B38-SUM(B40:B42)</f>
        <v>100</v>
      </c>
      <c r="C43" s="20">
        <f t="shared" ref="C43:F43" si="6">C23-C38-SUM(C40:C42)</f>
        <v>710</v>
      </c>
      <c r="D43" s="20">
        <f t="shared" si="6"/>
        <v>287</v>
      </c>
      <c r="E43" s="20">
        <f t="shared" si="6"/>
        <v>270</v>
      </c>
      <c r="F43" s="20">
        <f t="shared" si="6"/>
        <v>245</v>
      </c>
    </row>
    <row r="44" spans="1:6" ht="15.9" customHeight="1" x14ac:dyDescent="0.25">
      <c r="A44" s="7" t="s">
        <v>49</v>
      </c>
      <c r="B44" s="25">
        <f>SUM(B40:B43)</f>
        <v>1200</v>
      </c>
      <c r="C44" s="25">
        <f t="shared" ref="C44:F44" si="7">SUM(C40:C43)</f>
        <v>1830</v>
      </c>
      <c r="D44" s="25">
        <f t="shared" si="7"/>
        <v>2057</v>
      </c>
      <c r="E44" s="25">
        <f t="shared" si="7"/>
        <v>2290</v>
      </c>
      <c r="F44" s="25">
        <f t="shared" si="7"/>
        <v>2545</v>
      </c>
    </row>
    <row r="45" spans="1:6" ht="15.9" customHeight="1" thickBot="1" x14ac:dyDescent="0.3">
      <c r="A45" s="12" t="s">
        <v>50</v>
      </c>
      <c r="B45" s="22">
        <f>B38+B44</f>
        <v>2610</v>
      </c>
      <c r="C45" s="22">
        <f>C38+C44</f>
        <v>3315</v>
      </c>
      <c r="D45" s="23">
        <f>D38+D44</f>
        <v>3950</v>
      </c>
      <c r="E45" s="23">
        <f t="shared" ref="E45:F45" si="8">E38+E44</f>
        <v>4445</v>
      </c>
      <c r="F45" s="23">
        <f t="shared" si="8"/>
        <v>5015</v>
      </c>
    </row>
    <row r="46" spans="1:6" ht="14.4" thickTop="1" x14ac:dyDescent="0.25">
      <c r="A46" s="5"/>
      <c r="B46" s="15"/>
      <c r="C46" s="15"/>
      <c r="D46" s="15"/>
    </row>
    <row r="47" spans="1:6" x14ac:dyDescent="0.25">
      <c r="A47" s="2" t="s">
        <v>1</v>
      </c>
      <c r="B47" s="18"/>
      <c r="C47" s="18"/>
      <c r="D47" s="19"/>
    </row>
    <row r="48" spans="1:6" x14ac:dyDescent="0.25">
      <c r="A48" s="7" t="s">
        <v>2</v>
      </c>
      <c r="B48" s="34">
        <v>5000</v>
      </c>
      <c r="C48" s="35">
        <v>6000</v>
      </c>
      <c r="D48" s="24">
        <v>7700</v>
      </c>
      <c r="E48" s="31">
        <v>8500</v>
      </c>
      <c r="F48" s="32">
        <v>9300</v>
      </c>
    </row>
    <row r="49" spans="1:6" x14ac:dyDescent="0.25">
      <c r="A49" s="8" t="s">
        <v>16</v>
      </c>
      <c r="B49" s="28">
        <v>150</v>
      </c>
      <c r="C49" s="20">
        <v>130</v>
      </c>
      <c r="D49" s="21">
        <v>220</v>
      </c>
      <c r="E49" s="36">
        <v>200</v>
      </c>
      <c r="F49" s="37">
        <v>180</v>
      </c>
    </row>
    <row r="50" spans="1:6" x14ac:dyDescent="0.25">
      <c r="A50" s="7" t="s">
        <v>3</v>
      </c>
      <c r="B50" s="18">
        <f>B48-B49</f>
        <v>4850</v>
      </c>
      <c r="C50" s="18">
        <f t="shared" ref="C50:F50" si="9">C48-C49</f>
        <v>5870</v>
      </c>
      <c r="D50" s="18">
        <f t="shared" si="9"/>
        <v>7480</v>
      </c>
      <c r="E50" s="18">
        <f t="shared" si="9"/>
        <v>8300</v>
      </c>
      <c r="F50" s="18">
        <f t="shared" si="9"/>
        <v>9120</v>
      </c>
    </row>
    <row r="51" spans="1:6" x14ac:dyDescent="0.25">
      <c r="A51" s="2" t="s">
        <v>4</v>
      </c>
      <c r="B51" s="38">
        <v>3000</v>
      </c>
      <c r="C51" s="25">
        <v>3600</v>
      </c>
      <c r="D51" s="26">
        <v>4000</v>
      </c>
      <c r="E51" s="39">
        <v>4200</v>
      </c>
      <c r="F51" s="40">
        <v>4500</v>
      </c>
    </row>
    <row r="52" spans="1:6" x14ac:dyDescent="0.25">
      <c r="A52" s="8" t="s">
        <v>17</v>
      </c>
      <c r="B52" s="18">
        <f>B50-B51</f>
        <v>1850</v>
      </c>
      <c r="C52" s="18">
        <f>C50-C51</f>
        <v>2270</v>
      </c>
      <c r="D52" s="24">
        <f>D50-D51</f>
        <v>3480</v>
      </c>
      <c r="E52" s="24">
        <f t="shared" ref="E52:F52" si="10">E50-E51</f>
        <v>4100</v>
      </c>
      <c r="F52" s="24">
        <f t="shared" si="10"/>
        <v>4620</v>
      </c>
    </row>
    <row r="53" spans="1:6" x14ac:dyDescent="0.25">
      <c r="A53" s="2" t="s">
        <v>5</v>
      </c>
      <c r="B53" s="18"/>
      <c r="C53" s="18"/>
      <c r="D53" s="19"/>
    </row>
    <row r="54" spans="1:6" x14ac:dyDescent="0.25">
      <c r="A54" s="7" t="s">
        <v>6</v>
      </c>
      <c r="B54" s="34">
        <v>300</v>
      </c>
      <c r="C54" s="35">
        <v>500</v>
      </c>
      <c r="D54" s="24">
        <v>800</v>
      </c>
      <c r="E54" s="31">
        <v>880</v>
      </c>
      <c r="F54" s="32">
        <v>900</v>
      </c>
    </row>
    <row r="55" spans="1:6" x14ac:dyDescent="0.25">
      <c r="A55" s="7" t="s">
        <v>7</v>
      </c>
      <c r="B55" s="28">
        <v>200</v>
      </c>
      <c r="C55" s="20">
        <v>500</v>
      </c>
      <c r="D55" s="21">
        <v>440</v>
      </c>
      <c r="E55" s="36">
        <v>500</v>
      </c>
      <c r="F55" s="37">
        <v>540</v>
      </c>
    </row>
    <row r="56" spans="1:6" x14ac:dyDescent="0.25">
      <c r="A56" s="7" t="s">
        <v>18</v>
      </c>
      <c r="B56" s="18">
        <f>B52-B54-B55</f>
        <v>1350</v>
      </c>
      <c r="C56" s="18">
        <f>C52-C54-C55</f>
        <v>1270</v>
      </c>
      <c r="D56" s="24">
        <f>D52-D54-D55</f>
        <v>2240</v>
      </c>
      <c r="E56" s="24">
        <f t="shared" ref="E56:F56" si="11">E52-E54-E55</f>
        <v>2720</v>
      </c>
      <c r="F56" s="24">
        <f t="shared" si="11"/>
        <v>3180</v>
      </c>
    </row>
    <row r="57" spans="1:6" x14ac:dyDescent="0.25">
      <c r="A57" s="7" t="s">
        <v>0</v>
      </c>
      <c r="B57" s="38">
        <v>400</v>
      </c>
      <c r="C57" s="25">
        <v>400</v>
      </c>
      <c r="D57" s="26">
        <v>380</v>
      </c>
      <c r="E57" s="39">
        <v>500</v>
      </c>
      <c r="F57" s="40">
        <v>600</v>
      </c>
    </row>
    <row r="58" spans="1:6" x14ac:dyDescent="0.25">
      <c r="A58" s="7" t="s">
        <v>19</v>
      </c>
      <c r="B58" s="34">
        <f>B56-B57</f>
        <v>950</v>
      </c>
      <c r="C58" s="35">
        <f>C56-C57</f>
        <v>870</v>
      </c>
      <c r="D58" s="24">
        <f>D56-D57</f>
        <v>1860</v>
      </c>
      <c r="E58" s="24">
        <f t="shared" ref="E58:F58" si="12">E56-E57</f>
        <v>2220</v>
      </c>
      <c r="F58" s="24">
        <f t="shared" si="12"/>
        <v>2580</v>
      </c>
    </row>
    <row r="59" spans="1:6" x14ac:dyDescent="0.25">
      <c r="A59" s="7" t="s">
        <v>20</v>
      </c>
      <c r="B59" s="28">
        <f>ROUND((B58*0.35),-1)</f>
        <v>330</v>
      </c>
      <c r="C59" s="20">
        <f t="shared" ref="C59:F59" si="13">ROUND((C58*0.35),-1)</f>
        <v>300</v>
      </c>
      <c r="D59" s="20">
        <f t="shared" si="13"/>
        <v>650</v>
      </c>
      <c r="E59" s="20">
        <f t="shared" si="13"/>
        <v>780</v>
      </c>
      <c r="F59" s="21">
        <f t="shared" si="13"/>
        <v>900</v>
      </c>
    </row>
    <row r="60" spans="1:6" ht="14.4" thickBot="1" x14ac:dyDescent="0.3">
      <c r="A60" s="12" t="s">
        <v>21</v>
      </c>
      <c r="B60" s="29">
        <f>B58-B59</f>
        <v>620</v>
      </c>
      <c r="C60" s="22">
        <f t="shared" ref="C60:F60" si="14">C58-C59</f>
        <v>570</v>
      </c>
      <c r="D60" s="22">
        <f t="shared" si="14"/>
        <v>1210</v>
      </c>
      <c r="E60" s="22">
        <f t="shared" si="14"/>
        <v>1440</v>
      </c>
      <c r="F60" s="23">
        <f t="shared" si="14"/>
        <v>1680</v>
      </c>
    </row>
    <row r="61" spans="1:6" ht="14.4" thickTop="1" x14ac:dyDescent="0.25">
      <c r="A61" s="5"/>
      <c r="B61" s="5"/>
      <c r="C61" s="5"/>
      <c r="D61" s="5"/>
    </row>
    <row r="62" spans="1:6" x14ac:dyDescent="0.25">
      <c r="A62" s="5" t="s">
        <v>54</v>
      </c>
      <c r="B62" s="41">
        <f>B14/B32</f>
        <v>1.5949367088607596</v>
      </c>
      <c r="C62" s="41">
        <f t="shared" ref="C62:F62" si="15">C14/C32</f>
        <v>2.1779141104294477</v>
      </c>
      <c r="D62" s="41">
        <f t="shared" si="15"/>
        <v>1.9817866435385949</v>
      </c>
      <c r="E62" s="41">
        <f t="shared" si="15"/>
        <v>2.1302681992337167</v>
      </c>
      <c r="F62" s="41">
        <f t="shared" si="15"/>
        <v>2.009493670886076</v>
      </c>
    </row>
    <row r="63" spans="1:6" x14ac:dyDescent="0.25">
      <c r="A63" s="5" t="s">
        <v>55</v>
      </c>
      <c r="B63" s="41">
        <f>(B14-B12)/B32</f>
        <v>1.0886075949367089</v>
      </c>
      <c r="C63" s="41">
        <f t="shared" ref="C63:F63" si="16">(C14-C12)/C32</f>
        <v>1.656441717791411</v>
      </c>
      <c r="D63" s="41">
        <f t="shared" si="16"/>
        <v>1.5481352992194275</v>
      </c>
      <c r="E63" s="41">
        <f t="shared" si="16"/>
        <v>1.7088122605363985</v>
      </c>
      <c r="F63" s="41">
        <f t="shared" si="16"/>
        <v>1.629746835443038</v>
      </c>
    </row>
    <row r="64" spans="1:6" x14ac:dyDescent="0.25">
      <c r="A64" s="5" t="s">
        <v>76</v>
      </c>
      <c r="B64" s="41">
        <f>B14-B32</f>
        <v>470</v>
      </c>
      <c r="C64" s="41">
        <f t="shared" ref="C64:F64" si="17">C14-C32</f>
        <v>960</v>
      </c>
      <c r="D64" s="41">
        <f t="shared" si="17"/>
        <v>1132</v>
      </c>
      <c r="E64" s="41">
        <f t="shared" si="17"/>
        <v>1475</v>
      </c>
      <c r="F64" s="41">
        <f t="shared" si="17"/>
        <v>1595</v>
      </c>
    </row>
    <row r="65" spans="1:6" x14ac:dyDescent="0.25">
      <c r="A65" s="5" t="s">
        <v>62</v>
      </c>
      <c r="B65" s="41">
        <f>B50/B9</f>
        <v>24.25</v>
      </c>
      <c r="C65" s="41">
        <f t="shared" ref="C65:F65" si="18">C50/C9</f>
        <v>19.566666666666666</v>
      </c>
      <c r="D65" s="41">
        <f t="shared" si="18"/>
        <v>18.7</v>
      </c>
      <c r="E65" s="41">
        <f t="shared" si="18"/>
        <v>16.600000000000001</v>
      </c>
      <c r="F65" s="41">
        <f t="shared" si="18"/>
        <v>15.2</v>
      </c>
    </row>
    <row r="66" spans="1:6" x14ac:dyDescent="0.25">
      <c r="A66" s="5" t="s">
        <v>56</v>
      </c>
      <c r="B66" s="42">
        <f>360/B65</f>
        <v>14.845360824742269</v>
      </c>
      <c r="C66" s="42">
        <f t="shared" ref="C66:F66" si="19">360/C65</f>
        <v>18.39863713798978</v>
      </c>
      <c r="D66" s="42">
        <f t="shared" si="19"/>
        <v>19.251336898395724</v>
      </c>
      <c r="E66" s="42">
        <f t="shared" si="19"/>
        <v>21.686746987951807</v>
      </c>
      <c r="F66" s="42">
        <f t="shared" si="19"/>
        <v>23.684210526315791</v>
      </c>
    </row>
    <row r="67" spans="1:6" x14ac:dyDescent="0.25">
      <c r="A67" s="5" t="s">
        <v>63</v>
      </c>
      <c r="B67" s="42">
        <f>B51/B12</f>
        <v>7.5</v>
      </c>
      <c r="C67" s="42">
        <f t="shared" ref="C67:F67" si="20">C51/C12</f>
        <v>8.4705882352941178</v>
      </c>
      <c r="D67" s="42">
        <f t="shared" si="20"/>
        <v>8</v>
      </c>
      <c r="E67" s="42">
        <f t="shared" si="20"/>
        <v>7.6363636363636367</v>
      </c>
      <c r="F67" s="42">
        <f t="shared" si="20"/>
        <v>7.5</v>
      </c>
    </row>
    <row r="68" spans="1:6" x14ac:dyDescent="0.25">
      <c r="A68" s="5" t="s">
        <v>57</v>
      </c>
      <c r="B68" s="42">
        <f>360/B67</f>
        <v>48</v>
      </c>
      <c r="C68" s="42">
        <f t="shared" ref="C68:F68" si="21">360/C67</f>
        <v>42.5</v>
      </c>
      <c r="D68" s="42">
        <f t="shared" si="21"/>
        <v>45</v>
      </c>
      <c r="E68" s="42">
        <f t="shared" si="21"/>
        <v>47.142857142857139</v>
      </c>
      <c r="F68" s="42">
        <f t="shared" si="21"/>
        <v>48</v>
      </c>
    </row>
    <row r="69" spans="1:6" x14ac:dyDescent="0.25">
      <c r="A69" s="5" t="s">
        <v>64</v>
      </c>
      <c r="B69" s="42">
        <f>B50/B23</f>
        <v>1.8582375478927202</v>
      </c>
      <c r="C69" s="42">
        <f t="shared" ref="C69:F69" si="22">C50/C23</f>
        <v>1.7707390648567118</v>
      </c>
      <c r="D69" s="42">
        <f t="shared" si="22"/>
        <v>1.8936708860759495</v>
      </c>
      <c r="E69" s="42">
        <f t="shared" si="22"/>
        <v>1.8672665916760405</v>
      </c>
      <c r="F69" s="42">
        <f t="shared" si="22"/>
        <v>1.818544366899302</v>
      </c>
    </row>
    <row r="70" spans="1:6" x14ac:dyDescent="0.25">
      <c r="A70" s="5" t="s">
        <v>58</v>
      </c>
      <c r="B70" s="42">
        <f>360/B69</f>
        <v>193.73195876288662</v>
      </c>
      <c r="C70" s="42">
        <f t="shared" ref="C70:F70" si="23">360/C69</f>
        <v>203.30494037478707</v>
      </c>
      <c r="D70" s="42">
        <f t="shared" si="23"/>
        <v>190.10695187165774</v>
      </c>
      <c r="E70" s="42">
        <f t="shared" si="23"/>
        <v>192.79518072289156</v>
      </c>
      <c r="F70" s="42">
        <f t="shared" si="23"/>
        <v>197.96052631578948</v>
      </c>
    </row>
    <row r="71" spans="1:6" x14ac:dyDescent="0.25">
      <c r="A71" s="5" t="s">
        <v>59</v>
      </c>
      <c r="B71" s="42">
        <f>360/(B50/B22)</f>
        <v>100.20618556701031</v>
      </c>
      <c r="C71" s="42">
        <f t="shared" ref="C71:F71" si="24">360/(C50/C22)</f>
        <v>94.446337308347523</v>
      </c>
      <c r="D71" s="42">
        <f t="shared" si="24"/>
        <v>80.133689839572199</v>
      </c>
      <c r="E71" s="42">
        <f t="shared" si="24"/>
        <v>72.216867469879517</v>
      </c>
      <c r="F71" s="42">
        <f t="shared" si="24"/>
        <v>72.631578947368425</v>
      </c>
    </row>
    <row r="72" spans="1:6" x14ac:dyDescent="0.25">
      <c r="A72" s="5" t="s">
        <v>60</v>
      </c>
      <c r="B72" s="42">
        <f>B38/B23</f>
        <v>0.54022988505747127</v>
      </c>
      <c r="C72" s="42">
        <f t="shared" ref="C72:F72" si="25">C38/C23</f>
        <v>0.44796380090497739</v>
      </c>
      <c r="D72" s="42">
        <f t="shared" si="25"/>
        <v>0.47924050632911391</v>
      </c>
      <c r="E72" s="42">
        <f t="shared" si="25"/>
        <v>0.48481439820022498</v>
      </c>
      <c r="F72" s="42">
        <f t="shared" si="25"/>
        <v>0.49252243270189433</v>
      </c>
    </row>
    <row r="73" spans="1:6" x14ac:dyDescent="0.25">
      <c r="A73" s="6" t="s">
        <v>65</v>
      </c>
      <c r="B73" s="47">
        <f>B57/(B28+B34)</f>
        <v>0.44444444444444442</v>
      </c>
      <c r="C73" s="47">
        <f t="shared" ref="C73:F73" si="26">C57/(C28+C34)</f>
        <v>0.4</v>
      </c>
      <c r="D73" s="47">
        <f t="shared" si="26"/>
        <v>0.29230769230769232</v>
      </c>
      <c r="E73" s="47">
        <f t="shared" si="26"/>
        <v>0.34482758620689657</v>
      </c>
      <c r="F73" s="47">
        <f t="shared" si="26"/>
        <v>0.36363636363636365</v>
      </c>
    </row>
    <row r="74" spans="1:6" x14ac:dyDescent="0.25">
      <c r="A74" s="5" t="s">
        <v>66</v>
      </c>
      <c r="B74" s="47">
        <f>B57/(B54+B55)</f>
        <v>0.8</v>
      </c>
      <c r="C74" s="47">
        <f t="shared" ref="C74:F74" si="27">C57/(C54+C55)</f>
        <v>0.4</v>
      </c>
      <c r="D74" s="47">
        <f t="shared" si="27"/>
        <v>0.30645161290322581</v>
      </c>
      <c r="E74" s="47">
        <f t="shared" si="27"/>
        <v>0.36231884057971014</v>
      </c>
      <c r="F74" s="47">
        <f t="shared" si="27"/>
        <v>0.41666666666666669</v>
      </c>
    </row>
    <row r="75" spans="1:6" x14ac:dyDescent="0.25">
      <c r="A75" s="5" t="s">
        <v>67</v>
      </c>
      <c r="B75" s="47">
        <f>B52/B50</f>
        <v>0.38144329896907214</v>
      </c>
      <c r="C75" s="47">
        <f t="shared" ref="C75:F75" si="28">C52/C50</f>
        <v>0.38671209540034074</v>
      </c>
      <c r="D75" s="47">
        <f t="shared" si="28"/>
        <v>0.46524064171122997</v>
      </c>
      <c r="E75" s="47">
        <f t="shared" si="28"/>
        <v>0.49397590361445781</v>
      </c>
      <c r="F75" s="47">
        <f t="shared" si="28"/>
        <v>0.50657894736842102</v>
      </c>
    </row>
    <row r="76" spans="1:6" x14ac:dyDescent="0.25">
      <c r="A76" s="5" t="s">
        <v>68</v>
      </c>
      <c r="B76" s="47">
        <f>B56/B50</f>
        <v>0.27835051546391754</v>
      </c>
      <c r="C76" s="47">
        <f t="shared" ref="C76:F76" si="29">C56/C50</f>
        <v>0.21635434412265758</v>
      </c>
      <c r="D76" s="47">
        <f t="shared" si="29"/>
        <v>0.29946524064171121</v>
      </c>
      <c r="E76" s="47">
        <f t="shared" si="29"/>
        <v>0.32771084337349399</v>
      </c>
      <c r="F76" s="47">
        <f t="shared" si="29"/>
        <v>0.34868421052631576</v>
      </c>
    </row>
    <row r="77" spans="1:6" x14ac:dyDescent="0.25">
      <c r="A77" s="5" t="s">
        <v>69</v>
      </c>
      <c r="B77" s="47">
        <f>B60/B50</f>
        <v>0.12783505154639174</v>
      </c>
      <c r="C77" s="47">
        <f t="shared" ref="C77:F77" si="30">C60/C50</f>
        <v>9.7103918228279393E-2</v>
      </c>
      <c r="D77" s="47">
        <f t="shared" si="30"/>
        <v>0.16176470588235295</v>
      </c>
      <c r="E77" s="47">
        <f t="shared" si="30"/>
        <v>0.17349397590361446</v>
      </c>
      <c r="F77" s="47">
        <f t="shared" si="30"/>
        <v>0.18421052631578946</v>
      </c>
    </row>
    <row r="78" spans="1:6" ht="15" customHeight="1" x14ac:dyDescent="0.25">
      <c r="A78" s="5" t="s">
        <v>70</v>
      </c>
      <c r="B78" s="15">
        <f>B60+B59+B57+B43+(B80-B21)</f>
        <v>1500</v>
      </c>
      <c r="C78" s="15">
        <f t="shared" ref="C78:F78" si="31">C60+C59+C57+C43+(C80-C21)</f>
        <v>2240</v>
      </c>
      <c r="D78" s="15">
        <f t="shared" si="31"/>
        <v>2827</v>
      </c>
      <c r="E78" s="15">
        <f t="shared" si="31"/>
        <v>3440</v>
      </c>
      <c r="F78" s="15">
        <f t="shared" si="31"/>
        <v>4025</v>
      </c>
    </row>
    <row r="79" spans="1:6" x14ac:dyDescent="0.25">
      <c r="A79" s="5"/>
      <c r="B79" s="5"/>
      <c r="C79" s="5"/>
      <c r="D79" s="5"/>
    </row>
    <row r="80" spans="1:6" x14ac:dyDescent="0.25">
      <c r="A80" s="5" t="s">
        <v>74</v>
      </c>
      <c r="B80" s="15">
        <f>B21+50</f>
        <v>-130</v>
      </c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s="5" customFormat="1" x14ac:dyDescent="0.25"/>
    <row r="84" spans="1:4" s="5" customFormat="1" x14ac:dyDescent="0.25"/>
    <row r="85" spans="1:4" s="5" customFormat="1" x14ac:dyDescent="0.25"/>
    <row r="86" spans="1:4" s="5" customFormat="1" x14ac:dyDescent="0.25"/>
    <row r="87" spans="1:4" s="5" customFormat="1" x14ac:dyDescent="0.25"/>
    <row r="88" spans="1:4" s="5" customFormat="1" x14ac:dyDescent="0.25"/>
    <row r="89" spans="1:4" s="5" customFormat="1" x14ac:dyDescent="0.25"/>
    <row r="90" spans="1:4" s="5" customFormat="1" x14ac:dyDescent="0.25"/>
    <row r="91" spans="1:4" s="5" customFormat="1" x14ac:dyDescent="0.25"/>
    <row r="92" spans="1:4" s="5" customFormat="1" x14ac:dyDescent="0.25"/>
    <row r="93" spans="1:4" s="5" customFormat="1" x14ac:dyDescent="0.25"/>
    <row r="94" spans="1:4" s="5" customFormat="1" x14ac:dyDescent="0.25"/>
    <row r="95" spans="1:4" s="5" customFormat="1" x14ac:dyDescent="0.25"/>
    <row r="96" spans="1:4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</sheetData>
  <mergeCells count="3">
    <mergeCell ref="A2:D2"/>
    <mergeCell ref="A3:D3"/>
    <mergeCell ref="A4:D4"/>
  </mergeCells>
  <printOptions gridLines="1"/>
  <pageMargins left="0.89" right="0.75" top="0.19" bottom="0.46" header="0.18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baseColWidth="10" defaultRowHeight="13.2" x14ac:dyDescent="0.25"/>
  <cols>
    <col min="2" max="2" width="22.77734375" customWidth="1"/>
  </cols>
  <sheetData>
    <row r="1" spans="1:2" x14ac:dyDescent="0.25">
      <c r="A1" s="45">
        <v>1</v>
      </c>
      <c r="B1" t="str">
        <f>Tema!E12</f>
        <v>1. Analsis de Liquidez</v>
      </c>
    </row>
    <row r="2" spans="1:2" x14ac:dyDescent="0.25">
      <c r="A2">
        <v>2</v>
      </c>
      <c r="B2" t="str">
        <f>Tema!F12</f>
        <v>2. Analisis de Cartera</v>
      </c>
    </row>
    <row r="3" spans="1:2" x14ac:dyDescent="0.25">
      <c r="A3">
        <v>3</v>
      </c>
      <c r="B3" t="str">
        <f>Tema!E13</f>
        <v>3. Eficiencia de Activos</v>
      </c>
    </row>
    <row r="4" spans="1:2" x14ac:dyDescent="0.25">
      <c r="A4">
        <v>4</v>
      </c>
      <c r="B4" t="str">
        <f>Tema!F13</f>
        <v>4. Rentabilidad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Tema</vt:lpstr>
      <vt:lpstr>Datos 1</vt:lpstr>
      <vt:lpstr>Datos 2</vt:lpstr>
      <vt:lpstr>Datos 3</vt:lpstr>
      <vt:lpstr>Datos 4</vt:lpstr>
      <vt:lpstr>Datos 5</vt:lpstr>
      <vt:lpstr>Datos 6</vt:lpstr>
      <vt:lpstr>Datos 7</vt:lpstr>
      <vt:lpstr>Hoja2</vt:lpstr>
      <vt:lpstr>'Datos 1'!Área_de_impresión</vt:lpstr>
      <vt:lpstr>'Datos 2'!Área_de_impresión</vt:lpstr>
      <vt:lpstr>'Datos 3'!Área_de_impresión</vt:lpstr>
      <vt:lpstr>'Datos 4'!Área_de_impresión</vt:lpstr>
      <vt:lpstr>'Datos 5'!Área_de_impresión</vt:lpstr>
      <vt:lpstr>'Datos 6'!Área_de_impresión</vt:lpstr>
      <vt:lpstr>'Datos 7'!Área_de_impresión</vt:lpstr>
      <vt:lpstr>temas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ARIAS &amp; ASOCIADOS;albate</dc:creator>
  <cp:lastModifiedBy>Alfredo Bateman Pinedo</cp:lastModifiedBy>
  <cp:lastPrinted>2011-03-03T13:51:41Z</cp:lastPrinted>
  <dcterms:created xsi:type="dcterms:W3CDTF">2000-06-23T02:16:51Z</dcterms:created>
  <dcterms:modified xsi:type="dcterms:W3CDTF">2023-11-08T15:09:06Z</dcterms:modified>
</cp:coreProperties>
</file>