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15360" windowHeight="7650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6" i="2" s="1"/>
  <c r="D17" i="2" s="1"/>
  <c r="C15" i="2"/>
  <c r="D11" i="2"/>
  <c r="C9" i="2"/>
  <c r="D7" i="2"/>
  <c r="D12" i="2" s="1"/>
  <c r="C59" i="1"/>
  <c r="C57" i="1"/>
  <c r="C56" i="1"/>
  <c r="C54" i="1"/>
  <c r="C53" i="1"/>
  <c r="C52" i="1"/>
  <c r="C51" i="1"/>
  <c r="C48" i="1"/>
  <c r="C47" i="1"/>
  <c r="C45" i="1"/>
  <c r="C44" i="1"/>
  <c r="C42" i="1"/>
  <c r="C41" i="1"/>
  <c r="C40" i="1"/>
  <c r="C39" i="1"/>
  <c r="C38" i="1"/>
  <c r="C34" i="1"/>
  <c r="C33" i="1"/>
  <c r="C32" i="1"/>
  <c r="C28" i="1"/>
  <c r="D29" i="1"/>
  <c r="C27" i="1"/>
  <c r="C22" i="1"/>
  <c r="C21" i="1"/>
  <c r="C23" i="1" s="1"/>
  <c r="C20" i="1"/>
  <c r="C17" i="1"/>
  <c r="C15" i="1"/>
  <c r="D6" i="1"/>
  <c r="E5" i="1"/>
  <c r="C9" i="1"/>
  <c r="C16" i="1"/>
  <c r="C8" i="1"/>
  <c r="C18" i="2" l="1"/>
  <c r="D19" i="2" s="1"/>
  <c r="C35" i="1"/>
  <c r="C37" i="1" s="1"/>
  <c r="C26" i="1"/>
  <c r="C24" i="1"/>
  <c r="C25" i="1"/>
  <c r="C21" i="2" l="1"/>
  <c r="C22" i="2"/>
  <c r="C23" i="2" l="1"/>
  <c r="D24" i="2" s="1"/>
</calcChain>
</file>

<file path=xl/sharedStrings.xml><?xml version="1.0" encoding="utf-8"?>
<sst xmlns="http://schemas.openxmlformats.org/spreadsheetml/2006/main" count="82" uniqueCount="78">
  <si>
    <t>INDUSTRIAS QUIMICAS EL MAGDALENA</t>
  </si>
  <si>
    <t>ESTADO DE COSTOS DE PRODUCTOS MANUFACTURADOS</t>
  </si>
  <si>
    <t>A 31 DE DICIEMBRE DE 2018</t>
  </si>
  <si>
    <t>NIT:820,018,008-4</t>
  </si>
  <si>
    <t>MATERIAS PRIMAS</t>
  </si>
  <si>
    <t>Inventario inicial de Materias primas</t>
  </si>
  <si>
    <t>Compras de Materiales</t>
  </si>
  <si>
    <t>%</t>
  </si>
  <si>
    <t>Compras de M.P. Indirectas</t>
  </si>
  <si>
    <t>Devoluciones en compras</t>
  </si>
  <si>
    <t>Devoluciones en M.P. Indirectas</t>
  </si>
  <si>
    <t>MATERIAS PRIMAS DISPONIBLES</t>
  </si>
  <si>
    <t>Inventario final de Materias primas</t>
  </si>
  <si>
    <t>MATERIAS PRIMAS USADAS</t>
  </si>
  <si>
    <t>INVENTARIO INICIAL DE P. TERMINADO</t>
  </si>
  <si>
    <t>INVENTARIO INICIAL DE P EN PROCESO</t>
  </si>
  <si>
    <t>Fletes en compras Materia Prima</t>
  </si>
  <si>
    <t>Fletes en Compras M. prima Indirecta</t>
  </si>
  <si>
    <t>MANO DE OBRA DIRECTA</t>
  </si>
  <si>
    <t>Nomina de Fabrica</t>
  </si>
  <si>
    <t>Salarios Mano de O. Indirecta</t>
  </si>
  <si>
    <t>Salarios de Administraciòn</t>
  </si>
  <si>
    <t>Salarios de Ventas</t>
  </si>
  <si>
    <t>Prestaciones Sociales</t>
  </si>
  <si>
    <t>Seguridad Social</t>
  </si>
  <si>
    <t>Aportes Parafiscales</t>
  </si>
  <si>
    <t>TOTAL MANO DE OBRA DIRECTA</t>
  </si>
  <si>
    <t>SALARIOS MANO DE OBRA DIRECTA</t>
  </si>
  <si>
    <t>Dotaciones y suministros</t>
  </si>
  <si>
    <t>TOTAL COSTOS PRIMOS</t>
  </si>
  <si>
    <t>COSTOS INDIRECTOS DE FABRICACION</t>
  </si>
  <si>
    <t>Inventario Inicial de M.Prima indirecta</t>
  </si>
  <si>
    <t>Compras de Materiales Indirectos</t>
  </si>
  <si>
    <t>Fletes Materiales indirectos</t>
  </si>
  <si>
    <t>Devoluciones Materia prima indirecta</t>
  </si>
  <si>
    <t>Materia prima Indirecta disponible</t>
  </si>
  <si>
    <t>Inventario final de M. prima indirecta</t>
  </si>
  <si>
    <t>Materia Prima Indirecta Usada</t>
  </si>
  <si>
    <t>Salario Mano de Obra Indirecta</t>
  </si>
  <si>
    <t>Servicios Publicos</t>
  </si>
  <si>
    <t>Servicios publicos administracion</t>
  </si>
  <si>
    <t>Servicios publicos ventas</t>
  </si>
  <si>
    <t>Seguros</t>
  </si>
  <si>
    <t>Seguros administraciòn</t>
  </si>
  <si>
    <t>Seguros ventas</t>
  </si>
  <si>
    <t>Depreciaciòn Maquinaria</t>
  </si>
  <si>
    <t>Depreciacion edificio</t>
  </si>
  <si>
    <t>Depreciaciòn edificio administraciòn</t>
  </si>
  <si>
    <t>Depreciaciòn edificio Ventas</t>
  </si>
  <si>
    <t>TOTAL COSTOS INDIRECTOS DE FABR.</t>
  </si>
  <si>
    <t>TOTAL COSTOS DE FABRICACION</t>
  </si>
  <si>
    <t>Inventario final de p. proceso</t>
  </si>
  <si>
    <t>TOTAL COSTOS DE P. MANUFACTURADOS</t>
  </si>
  <si>
    <t>COSTOS DE PRODUCCION</t>
  </si>
  <si>
    <t>Inventario final de Productos terminados</t>
  </si>
  <si>
    <t>COSTO DE PROD MANUFACT. Y VENDIDOS</t>
  </si>
  <si>
    <t>INDUSTRIAS DE MUEBLES EL PAJARO S.A</t>
  </si>
  <si>
    <t>INGRESOS ORDINARIOS</t>
  </si>
  <si>
    <t>Ventas por industria manufacturada</t>
  </si>
  <si>
    <t>Ingresos Por arrendamientos</t>
  </si>
  <si>
    <t>TOTAL INGRESOS ORDINARIOS</t>
  </si>
  <si>
    <t>COSTO DE VENTA</t>
  </si>
  <si>
    <t>Costo de ventas actividad industrial</t>
  </si>
  <si>
    <t>Costo de venta actividad inmobiliaria</t>
  </si>
  <si>
    <t>TOTAL COSTO DE VENTAS</t>
  </si>
  <si>
    <t>UTILIDAD BRUTA EN VENTAS</t>
  </si>
  <si>
    <t>GASTOS GENERALES</t>
  </si>
  <si>
    <t>Gastos de administraciòn</t>
  </si>
  <si>
    <t>Gastos de venta</t>
  </si>
  <si>
    <t>UTILIDAD ANTES DE IMPUESTOS</t>
  </si>
  <si>
    <t>TOTAL GASTOS GENERALES</t>
  </si>
  <si>
    <t>Impuesto de renta</t>
  </si>
  <si>
    <t>UTILIDAD LIQUIDA</t>
  </si>
  <si>
    <t>RESERVAS</t>
  </si>
  <si>
    <t>Reserva Legal</t>
  </si>
  <si>
    <t>Reserva Estatutaria</t>
  </si>
  <si>
    <t>TOTAL RESERVAS</t>
  </si>
  <si>
    <t>UTILIDAD A DISTRIBUIR A LOS SOCIOS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</si>
</sst>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9" fontId="0" fillId="0" borderId="0" xfId="0" applyNumberFormat="1"/>
    <xf numFmtId="0" fontId="0" fillId="0" borderId="0" xfId="0" applyAlignment="1">
      <alignment horizontal="left"/>
    </xf>
    <xf numFmtId="41" fontId="0" fillId="0" borderId="0" xfId="1" applyFont="1"/>
    <xf numFmtId="41" fontId="0" fillId="0" borderId="0" xfId="1" applyFont="1" applyAlignment="1">
      <alignment horizontal="center"/>
    </xf>
    <xf numFmtId="0" fontId="0" fillId="2" borderId="0" xfId="0" applyFill="1"/>
    <xf numFmtId="0" fontId="0" fillId="3" borderId="0" xfId="0" applyFill="1"/>
    <xf numFmtId="10" fontId="0" fillId="0" borderId="0" xfId="0" applyNumberFormat="1"/>
    <xf numFmtId="41" fontId="0" fillId="0" borderId="0" xfId="0" applyNumberFormat="1"/>
    <xf numFmtId="0" fontId="2" fillId="0" borderId="0" xfId="0" applyFont="1"/>
    <xf numFmtId="0" fontId="0" fillId="0" borderId="0" xfId="0" applyFont="1"/>
    <xf numFmtId="41" fontId="0" fillId="2" borderId="0" xfId="0" applyNumberFormat="1" applyFill="1"/>
    <xf numFmtId="0" fontId="0" fillId="4" borderId="0" xfId="0" applyFill="1"/>
    <xf numFmtId="41" fontId="0" fillId="4" borderId="0" xfId="0" applyNumberFormat="1" applyFill="1"/>
    <xf numFmtId="0" fontId="0" fillId="5" borderId="0" xfId="0" applyFill="1"/>
    <xf numFmtId="41" fontId="0" fillId="5" borderId="0" xfId="0" applyNumberFormat="1" applyFill="1"/>
    <xf numFmtId="0" fontId="0" fillId="6" borderId="0" xfId="0" applyFill="1"/>
    <xf numFmtId="41" fontId="0" fillId="6" borderId="0" xfId="0" applyNumberForma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topLeftCell="A18" zoomScale="170" zoomScaleNormal="170" workbookViewId="0">
      <selection activeCell="E59" sqref="E59"/>
    </sheetView>
  </sheetViews>
  <sheetFormatPr baseColWidth="10" defaultRowHeight="15" x14ac:dyDescent="0.25"/>
  <cols>
    <col min="1" max="1" width="11.42578125" customWidth="1"/>
    <col min="2" max="2" width="36.42578125" customWidth="1"/>
    <col min="3" max="3" width="15" customWidth="1"/>
    <col min="4" max="4" width="14.140625" customWidth="1"/>
    <col min="5" max="5" width="12.5703125" customWidth="1"/>
  </cols>
  <sheetData>
    <row r="1" spans="2:6" x14ac:dyDescent="0.25">
      <c r="B1" s="2" t="s">
        <v>0</v>
      </c>
      <c r="C1" s="2"/>
      <c r="D1" s="2"/>
      <c r="E1" s="2"/>
    </row>
    <row r="2" spans="2:6" x14ac:dyDescent="0.25">
      <c r="B2" s="3" t="s">
        <v>1</v>
      </c>
      <c r="C2" s="3"/>
      <c r="D2" s="3"/>
      <c r="E2" s="3"/>
    </row>
    <row r="3" spans="2:6" x14ac:dyDescent="0.25">
      <c r="B3" s="2" t="s">
        <v>2</v>
      </c>
      <c r="C3" s="2"/>
      <c r="D3" s="2"/>
      <c r="E3" s="2"/>
    </row>
    <row r="4" spans="2:6" x14ac:dyDescent="0.25">
      <c r="B4" s="2" t="s">
        <v>3</v>
      </c>
      <c r="C4" s="2"/>
      <c r="D4" s="2"/>
      <c r="E4" s="2"/>
      <c r="F4" t="s">
        <v>7</v>
      </c>
    </row>
    <row r="5" spans="2:6" x14ac:dyDescent="0.25">
      <c r="B5" s="1" t="s">
        <v>14</v>
      </c>
      <c r="C5" s="1"/>
      <c r="D5" s="1"/>
      <c r="E5" s="7">
        <f>4410300+5310770+2910580</f>
        <v>12631650</v>
      </c>
    </row>
    <row r="6" spans="2:6" x14ac:dyDescent="0.25">
      <c r="B6" s="5" t="s">
        <v>15</v>
      </c>
      <c r="C6" s="1"/>
      <c r="D6" s="7">
        <f>6373310+3918020+2910910</f>
        <v>13202240</v>
      </c>
      <c r="E6" s="1"/>
    </row>
    <row r="7" spans="2:6" x14ac:dyDescent="0.25">
      <c r="B7" s="9" t="s">
        <v>4</v>
      </c>
    </row>
    <row r="8" spans="2:6" x14ac:dyDescent="0.25">
      <c r="B8" t="s">
        <v>5</v>
      </c>
      <c r="C8" s="6">
        <f>6778420+3660930+7917820+6393880</f>
        <v>24751050</v>
      </c>
    </row>
    <row r="9" spans="2:6" x14ac:dyDescent="0.25">
      <c r="B9" t="s">
        <v>6</v>
      </c>
      <c r="C9" s="6">
        <f>37917850+40323550+56330770+41973660</f>
        <v>176545830</v>
      </c>
    </row>
    <row r="10" spans="2:6" x14ac:dyDescent="0.25">
      <c r="B10" t="s">
        <v>8</v>
      </c>
      <c r="C10" s="6">
        <v>0</v>
      </c>
      <c r="F10" s="4">
        <v>0.12</v>
      </c>
    </row>
    <row r="11" spans="2:6" x14ac:dyDescent="0.25">
      <c r="B11" t="s">
        <v>16</v>
      </c>
      <c r="C11" s="6">
        <v>0</v>
      </c>
      <c r="F11" s="4"/>
    </row>
    <row r="12" spans="2:6" x14ac:dyDescent="0.25">
      <c r="B12" t="s">
        <v>17</v>
      </c>
      <c r="C12" s="6">
        <v>0</v>
      </c>
      <c r="F12" s="4"/>
    </row>
    <row r="13" spans="2:6" x14ac:dyDescent="0.25">
      <c r="B13" t="s">
        <v>9</v>
      </c>
      <c r="C13" s="6">
        <v>2290710</v>
      </c>
    </row>
    <row r="14" spans="2:6" x14ac:dyDescent="0.25">
      <c r="B14" t="s">
        <v>10</v>
      </c>
      <c r="C14" s="6"/>
    </row>
    <row r="15" spans="2:6" x14ac:dyDescent="0.25">
      <c r="B15" t="s">
        <v>11</v>
      </c>
      <c r="C15" s="6">
        <f>C8+C9-C10+C11-C12-C13+C14</f>
        <v>199006170</v>
      </c>
    </row>
    <row r="16" spans="2:6" x14ac:dyDescent="0.25">
      <c r="B16" t="s">
        <v>12</v>
      </c>
      <c r="C16" s="6">
        <f>4770600+2790150+4393400+2273030</f>
        <v>14227180</v>
      </c>
    </row>
    <row r="17" spans="2:6" x14ac:dyDescent="0.25">
      <c r="B17" t="s">
        <v>13</v>
      </c>
      <c r="C17" s="6">
        <f>C15-C16</f>
        <v>184778990</v>
      </c>
    </row>
    <row r="18" spans="2:6" x14ac:dyDescent="0.25">
      <c r="B18" t="s">
        <v>18</v>
      </c>
    </row>
    <row r="19" spans="2:6" x14ac:dyDescent="0.25">
      <c r="B19" t="s">
        <v>19</v>
      </c>
      <c r="C19" s="6">
        <v>177743000</v>
      </c>
    </row>
    <row r="20" spans="2:6" x14ac:dyDescent="0.25">
      <c r="B20" t="s">
        <v>20</v>
      </c>
      <c r="C20" s="6">
        <f>C19*F20</f>
        <v>30216310.000000004</v>
      </c>
      <c r="F20" s="4">
        <v>0.17</v>
      </c>
    </row>
    <row r="21" spans="2:6" x14ac:dyDescent="0.25">
      <c r="B21" t="s">
        <v>21</v>
      </c>
      <c r="C21" s="6">
        <f>C19*F21</f>
        <v>35548600</v>
      </c>
      <c r="F21" s="4">
        <v>0.2</v>
      </c>
    </row>
    <row r="22" spans="2:6" x14ac:dyDescent="0.25">
      <c r="B22" t="s">
        <v>22</v>
      </c>
      <c r="C22" s="6">
        <f>C19*F22</f>
        <v>31993740</v>
      </c>
      <c r="F22" s="4">
        <v>0.18</v>
      </c>
    </row>
    <row r="23" spans="2:6" x14ac:dyDescent="0.25">
      <c r="B23" t="s">
        <v>27</v>
      </c>
      <c r="C23" s="6">
        <f>C19-C20-C21-C22</f>
        <v>79984350</v>
      </c>
    </row>
    <row r="24" spans="2:6" x14ac:dyDescent="0.25">
      <c r="B24" t="s">
        <v>23</v>
      </c>
      <c r="C24" s="6">
        <f>C23*F24</f>
        <v>17452585.170000002</v>
      </c>
      <c r="F24" s="10">
        <v>0.21820000000000001</v>
      </c>
    </row>
    <row r="25" spans="2:6" x14ac:dyDescent="0.25">
      <c r="B25" t="s">
        <v>24</v>
      </c>
      <c r="C25" s="6">
        <f>C23*F25</f>
        <v>16396791.749999998</v>
      </c>
      <c r="F25" s="10">
        <v>0.20499999999999999</v>
      </c>
    </row>
    <row r="26" spans="2:6" x14ac:dyDescent="0.25">
      <c r="B26" t="s">
        <v>25</v>
      </c>
      <c r="C26" s="6">
        <f>C23*F26</f>
        <v>7198591.5</v>
      </c>
      <c r="F26" s="4">
        <v>0.09</v>
      </c>
    </row>
    <row r="27" spans="2:6" x14ac:dyDescent="0.25">
      <c r="B27" t="s">
        <v>28</v>
      </c>
      <c r="C27" s="6">
        <f>C23*F27</f>
        <v>7998435</v>
      </c>
      <c r="F27" s="4">
        <v>0.1</v>
      </c>
    </row>
    <row r="28" spans="2:6" x14ac:dyDescent="0.25">
      <c r="B28" t="s">
        <v>26</v>
      </c>
      <c r="C28" s="6">
        <f>C23+C24+C25+C26+C27</f>
        <v>129030753.42</v>
      </c>
    </row>
    <row r="29" spans="2:6" x14ac:dyDescent="0.25">
      <c r="B29" t="s">
        <v>29</v>
      </c>
      <c r="D29" s="11">
        <f>C17+C28</f>
        <v>313809743.42000002</v>
      </c>
    </row>
    <row r="30" spans="2:6" x14ac:dyDescent="0.25">
      <c r="B30" t="s">
        <v>30</v>
      </c>
    </row>
    <row r="31" spans="2:6" x14ac:dyDescent="0.25">
      <c r="B31" s="13" t="s">
        <v>31</v>
      </c>
    </row>
    <row r="32" spans="2:6" x14ac:dyDescent="0.25">
      <c r="B32" t="s">
        <v>32</v>
      </c>
      <c r="C32" s="11">
        <f>C10</f>
        <v>0</v>
      </c>
    </row>
    <row r="33" spans="2:6" x14ac:dyDescent="0.25">
      <c r="B33" t="s">
        <v>33</v>
      </c>
      <c r="C33" s="11">
        <f>C12</f>
        <v>0</v>
      </c>
    </row>
    <row r="34" spans="2:6" x14ac:dyDescent="0.25">
      <c r="B34" t="s">
        <v>34</v>
      </c>
      <c r="C34" s="11">
        <f>C14</f>
        <v>0</v>
      </c>
    </row>
    <row r="35" spans="2:6" x14ac:dyDescent="0.25">
      <c r="B35" t="s">
        <v>35</v>
      </c>
      <c r="C35">
        <f>C31+C32+C33-C34</f>
        <v>0</v>
      </c>
    </row>
    <row r="36" spans="2:6" x14ac:dyDescent="0.25">
      <c r="B36" t="s">
        <v>36</v>
      </c>
    </row>
    <row r="37" spans="2:6" x14ac:dyDescent="0.25">
      <c r="B37" s="12" t="s">
        <v>37</v>
      </c>
      <c r="C37">
        <f>C35-C36</f>
        <v>0</v>
      </c>
    </row>
    <row r="38" spans="2:6" x14ac:dyDescent="0.25">
      <c r="B38" t="s">
        <v>38</v>
      </c>
      <c r="C38" s="11">
        <f>C20</f>
        <v>30216310.000000004</v>
      </c>
    </row>
    <row r="39" spans="2:6" x14ac:dyDescent="0.25">
      <c r="B39" t="s">
        <v>23</v>
      </c>
      <c r="C39" s="6">
        <f>C38*F39</f>
        <v>6593198.8420000011</v>
      </c>
      <c r="F39" s="10">
        <v>0.21820000000000001</v>
      </c>
    </row>
    <row r="40" spans="2:6" x14ac:dyDescent="0.25">
      <c r="B40" t="s">
        <v>24</v>
      </c>
      <c r="C40" s="6">
        <f>C38*F40</f>
        <v>6194343.5500000007</v>
      </c>
      <c r="F40" s="10">
        <v>0.20499999999999999</v>
      </c>
    </row>
    <row r="41" spans="2:6" x14ac:dyDescent="0.25">
      <c r="B41" t="s">
        <v>25</v>
      </c>
      <c r="C41" s="11">
        <f>C38*F41</f>
        <v>2719467.9000000004</v>
      </c>
      <c r="F41" s="4">
        <v>0.09</v>
      </c>
    </row>
    <row r="42" spans="2:6" x14ac:dyDescent="0.25">
      <c r="B42" t="s">
        <v>28</v>
      </c>
      <c r="C42" s="11">
        <f>C38*F42</f>
        <v>3021631.0000000005</v>
      </c>
      <c r="F42" s="4">
        <v>0.1</v>
      </c>
    </row>
    <row r="43" spans="2:6" x14ac:dyDescent="0.25">
      <c r="B43" t="s">
        <v>39</v>
      </c>
      <c r="C43" s="6">
        <v>148912880</v>
      </c>
    </row>
    <row r="44" spans="2:6" x14ac:dyDescent="0.25">
      <c r="B44" t="s">
        <v>40</v>
      </c>
      <c r="C44" s="11">
        <f>C43*F44</f>
        <v>17869545.599999998</v>
      </c>
      <c r="F44" s="4">
        <v>0.12</v>
      </c>
    </row>
    <row r="45" spans="2:6" x14ac:dyDescent="0.25">
      <c r="B45" t="s">
        <v>41</v>
      </c>
      <c r="C45" s="11">
        <f>C43*F45</f>
        <v>20847803.200000003</v>
      </c>
      <c r="F45" s="4">
        <v>0.14000000000000001</v>
      </c>
    </row>
    <row r="46" spans="2:6" x14ac:dyDescent="0.25">
      <c r="B46" t="s">
        <v>42</v>
      </c>
      <c r="C46" s="6">
        <v>74660000</v>
      </c>
    </row>
    <row r="47" spans="2:6" x14ac:dyDescent="0.25">
      <c r="B47" t="s">
        <v>43</v>
      </c>
      <c r="C47" s="11">
        <f>C46*F47</f>
        <v>8959200</v>
      </c>
      <c r="F47" s="4">
        <v>0.12</v>
      </c>
    </row>
    <row r="48" spans="2:6" x14ac:dyDescent="0.25">
      <c r="B48" t="s">
        <v>44</v>
      </c>
      <c r="C48" s="11">
        <f>C46*F48</f>
        <v>10452400.000000002</v>
      </c>
      <c r="F48" s="4">
        <v>0.14000000000000001</v>
      </c>
    </row>
    <row r="49" spans="2:6" x14ac:dyDescent="0.25">
      <c r="B49" t="s">
        <v>45</v>
      </c>
      <c r="C49" s="6">
        <v>16733333</v>
      </c>
    </row>
    <row r="50" spans="2:6" x14ac:dyDescent="0.25">
      <c r="B50" t="s">
        <v>46</v>
      </c>
      <c r="C50" s="6">
        <v>13776667</v>
      </c>
    </row>
    <row r="51" spans="2:6" x14ac:dyDescent="0.25">
      <c r="B51" t="s">
        <v>47</v>
      </c>
      <c r="C51" s="11">
        <f>C50*F51</f>
        <v>1653200.04</v>
      </c>
      <c r="F51" s="4">
        <v>0.12</v>
      </c>
    </row>
    <row r="52" spans="2:6" x14ac:dyDescent="0.25">
      <c r="B52" t="s">
        <v>48</v>
      </c>
      <c r="C52" s="11">
        <f>C50*F52</f>
        <v>1928733.3800000001</v>
      </c>
      <c r="F52" s="4">
        <v>0.14000000000000001</v>
      </c>
    </row>
    <row r="53" spans="2:6" x14ac:dyDescent="0.25">
      <c r="B53" s="17" t="s">
        <v>49</v>
      </c>
      <c r="C53" s="18">
        <f>C38+C39+C40+C41+C42+C43-C44-C45+C46-C47-C48+C49+C50-C51-C52</f>
        <v>241116949.072</v>
      </c>
    </row>
    <row r="54" spans="2:6" x14ac:dyDescent="0.25">
      <c r="B54" s="15" t="s">
        <v>50</v>
      </c>
      <c r="C54" s="16">
        <f>D6+D29+C53</f>
        <v>568128932.49199998</v>
      </c>
    </row>
    <row r="55" spans="2:6" x14ac:dyDescent="0.25">
      <c r="B55" t="s">
        <v>51</v>
      </c>
      <c r="C55" s="6">
        <v>6173450</v>
      </c>
    </row>
    <row r="56" spans="2:6" x14ac:dyDescent="0.25">
      <c r="B56" s="19" t="s">
        <v>52</v>
      </c>
      <c r="C56" s="20">
        <f>C54-C55</f>
        <v>561955482.49199998</v>
      </c>
    </row>
    <row r="57" spans="2:6" x14ac:dyDescent="0.25">
      <c r="B57" t="s">
        <v>53</v>
      </c>
      <c r="C57" s="11">
        <f>C56+E5</f>
        <v>574587132.49199998</v>
      </c>
    </row>
    <row r="58" spans="2:6" x14ac:dyDescent="0.25">
      <c r="B58" t="s">
        <v>54</v>
      </c>
      <c r="C58" s="6">
        <v>6542100</v>
      </c>
    </row>
    <row r="59" spans="2:6" x14ac:dyDescent="0.25">
      <c r="B59" s="8" t="s">
        <v>55</v>
      </c>
      <c r="C59" s="14">
        <f>C57-C58</f>
        <v>568045032.49199998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zoomScale="150" zoomScaleNormal="150" workbookViewId="0">
      <selection activeCell="A15" sqref="A15"/>
    </sheetView>
  </sheetViews>
  <sheetFormatPr baseColWidth="10" defaultRowHeight="15" x14ac:dyDescent="0.25"/>
  <cols>
    <col min="1" max="1" width="8" customWidth="1"/>
    <col min="2" max="2" width="48.85546875" customWidth="1"/>
    <col min="3" max="4" width="14.5703125" bestFit="1" customWidth="1"/>
  </cols>
  <sheetData>
    <row r="1" spans="2:6" x14ac:dyDescent="0.25">
      <c r="B1" s="2" t="s">
        <v>56</v>
      </c>
      <c r="C1" s="2"/>
      <c r="D1" s="2"/>
      <c r="E1" s="2"/>
      <c r="F1" s="2"/>
    </row>
    <row r="4" spans="2:6" x14ac:dyDescent="0.25">
      <c r="B4" s="12" t="s">
        <v>57</v>
      </c>
    </row>
    <row r="5" spans="2:6" x14ac:dyDescent="0.25">
      <c r="B5" t="s">
        <v>58</v>
      </c>
      <c r="C5" s="6">
        <v>1220910000</v>
      </c>
    </row>
    <row r="6" spans="2:6" x14ac:dyDescent="0.25">
      <c r="B6" t="s">
        <v>59</v>
      </c>
      <c r="C6" s="6">
        <v>270470000</v>
      </c>
    </row>
    <row r="7" spans="2:6" x14ac:dyDescent="0.25">
      <c r="B7" t="s">
        <v>60</v>
      </c>
      <c r="D7" s="6">
        <f>C6+C5</f>
        <v>1491380000</v>
      </c>
    </row>
    <row r="8" spans="2:6" x14ac:dyDescent="0.25">
      <c r="B8" s="12" t="s">
        <v>61</v>
      </c>
    </row>
    <row r="9" spans="2:6" x14ac:dyDescent="0.25">
      <c r="B9" t="s">
        <v>62</v>
      </c>
      <c r="C9" s="11">
        <f>Hoja1!C59</f>
        <v>568045032.49199998</v>
      </c>
    </row>
    <row r="10" spans="2:6" x14ac:dyDescent="0.25">
      <c r="B10" t="s">
        <v>63</v>
      </c>
      <c r="C10" s="6">
        <v>76086440</v>
      </c>
    </row>
    <row r="11" spans="2:6" x14ac:dyDescent="0.25">
      <c r="B11" t="s">
        <v>64</v>
      </c>
      <c r="D11" s="11">
        <f>C9+C10</f>
        <v>644131472.49199998</v>
      </c>
    </row>
    <row r="12" spans="2:6" x14ac:dyDescent="0.25">
      <c r="B12" s="8" t="s">
        <v>65</v>
      </c>
      <c r="D12" s="11">
        <f>D7-D11</f>
        <v>847248527.50800002</v>
      </c>
    </row>
    <row r="13" spans="2:6" x14ac:dyDescent="0.25">
      <c r="B13" s="12" t="s">
        <v>66</v>
      </c>
    </row>
    <row r="14" spans="2:6" x14ac:dyDescent="0.25">
      <c r="B14" t="s">
        <v>67</v>
      </c>
      <c r="C14" s="11">
        <f>Hoja1!C51+Hoja1!C47+Hoja1!C44+((Hoja1!C21)+(Hoja1!C21*21.82%))+(Hoja1!C21*10%)+(Hoja1!C21*29.5%)</f>
        <v>85828947.159999996</v>
      </c>
    </row>
    <row r="15" spans="2:6" x14ac:dyDescent="0.25">
      <c r="B15" t="s">
        <v>68</v>
      </c>
      <c r="C15" s="11">
        <f>Hoja1!C52+Hoja1!C48+Hoja1!C45+((Hoja1!C22)+(Hoja1!C22*21.82%))+(Hoja1!C22*10%)+(Hoja1!C22*29.5%)</f>
        <v>84841237.947999999</v>
      </c>
    </row>
    <row r="16" spans="2:6" x14ac:dyDescent="0.25">
      <c r="B16" t="s">
        <v>70</v>
      </c>
      <c r="C16" s="11">
        <f>C14+C15</f>
        <v>170670185.10799998</v>
      </c>
    </row>
    <row r="17" spans="2:6" x14ac:dyDescent="0.25">
      <c r="B17" s="8" t="s">
        <v>69</v>
      </c>
      <c r="D17" s="11">
        <f>D12-C16</f>
        <v>676578342.4000001</v>
      </c>
    </row>
    <row r="18" spans="2:6" x14ac:dyDescent="0.25">
      <c r="B18" t="s">
        <v>71</v>
      </c>
      <c r="C18" s="11">
        <f>D17*F18</f>
        <v>230036636.41600004</v>
      </c>
      <c r="F18" s="4">
        <v>0.34</v>
      </c>
    </row>
    <row r="19" spans="2:6" x14ac:dyDescent="0.25">
      <c r="B19" s="8" t="s">
        <v>72</v>
      </c>
      <c r="D19" s="11">
        <f>D17-C18</f>
        <v>446541705.98400009</v>
      </c>
    </row>
    <row r="20" spans="2:6" x14ac:dyDescent="0.25">
      <c r="B20" s="12" t="s">
        <v>73</v>
      </c>
    </row>
    <row r="21" spans="2:6" x14ac:dyDescent="0.25">
      <c r="B21" t="s">
        <v>74</v>
      </c>
      <c r="C21" s="11">
        <f>D19*F21</f>
        <v>44654170.598400012</v>
      </c>
      <c r="F21" s="4">
        <v>0.1</v>
      </c>
    </row>
    <row r="22" spans="2:6" x14ac:dyDescent="0.25">
      <c r="B22" t="s">
        <v>75</v>
      </c>
      <c r="C22" s="11">
        <f>D19*F22</f>
        <v>35723336.478720009</v>
      </c>
      <c r="F22" s="4">
        <v>0.08</v>
      </c>
    </row>
    <row r="23" spans="2:6" x14ac:dyDescent="0.25">
      <c r="B23" t="s">
        <v>76</v>
      </c>
      <c r="C23" s="11">
        <f>C21+C22</f>
        <v>80377507.077120021</v>
      </c>
    </row>
    <row r="24" spans="2:6" x14ac:dyDescent="0.25">
      <c r="B24" s="8" t="s">
        <v>77</v>
      </c>
      <c r="D24" s="11">
        <f>D19-C23</f>
        <v>366164198.90688008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2019-10-30T11:21:39Z</dcterms:created>
  <dcterms:modified xsi:type="dcterms:W3CDTF">2019-10-30T13:40:08Z</dcterms:modified>
</cp:coreProperties>
</file>